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284.2024 - PJ 5 UP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CAMPOS LOTE 1 " sheetId="31" r:id="rId16"/>
    <sheet name="Lote 1 - Campos dos Goytacazes" sheetId="30" r:id="rId17"/>
    <sheet name="DOCTOR VIP L 1" sheetId="24" state="hidden" r:id="rId18"/>
    <sheet name="DOCTOR VIP L 2" sheetId="28" state="hidden" r:id="rId19"/>
    <sheet name="MORAES E SOEIRO L 03" sheetId="22" state="hidden" r:id="rId20"/>
    <sheet name="MORAES E SOEIRO L 08" sheetId="25" state="hidden" r:id="rId21"/>
    <sheet name="parei MORAES E SOEIRO L4" sheetId="21" state="hidden" r:id="rId22"/>
    <sheet name="Plan2" sheetId="23" state="hidden" r:id="rId23"/>
    <sheet name="HYPNOS L 4" sheetId="26" state="hidden" r:id="rId24"/>
    <sheet name="HYPNOS L.7" sheetId="16" state="hidden" r:id="rId25"/>
    <sheet name="LIFECARE 6 CONF." sheetId="27" state="hidden" r:id="rId26"/>
    <sheet name="DOM WALMOR L.5 CONF." sheetId="17" state="hidden" r:id="rId27"/>
    <sheet name="IMP" sheetId="18" state="hidden" r:id="rId28"/>
    <sheet name="DOM WALMOR L. 5" sheetId="19" state="hidden" r:id="rId29"/>
    <sheet name="Plan1" sheetId="20" state="hidden" r:id="rId30"/>
  </sheets>
  <definedNames>
    <definedName name="_xlnm.Print_Area" localSheetId="15">'CAMPOS LOTE 1 '!$B$4:$F$29</definedName>
    <definedName name="_xlnm.Print_Area" localSheetId="17">'DOCTOR VIP L 1'!$A$1:$M$47</definedName>
    <definedName name="_xlnm.Print_Area" localSheetId="26">'DOM WALMOR L.5 CONF.'!$A$1:$N$51</definedName>
    <definedName name="_xlnm.Print_Area" localSheetId="24">'HYPNOS L.7'!$A$1:$M$49</definedName>
    <definedName name="_xlnm.Print_Area" localSheetId="25">'LIFECARE 6 CONF.'!$A$1:$N$51</definedName>
    <definedName name="_xlnm.Print_Area" localSheetId="16">'Lote 1 - Campos dos Goytacazes'!$A$1:$J$61</definedName>
    <definedName name="_xlnm.Print_Area" localSheetId="19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5" i="31" l="1"/>
  <c r="D34" i="31"/>
  <c r="D33" i="31"/>
  <c r="D32" i="31" s="1"/>
  <c r="D31" i="31"/>
  <c r="M8" i="31"/>
  <c r="M9" i="31"/>
  <c r="M10" i="31"/>
  <c r="M11" i="31"/>
  <c r="M7" i="31"/>
  <c r="P27" i="31"/>
  <c r="P8" i="31"/>
  <c r="P9" i="31"/>
  <c r="P10" i="31"/>
  <c r="P11" i="31"/>
  <c r="P7" i="31"/>
  <c r="O28" i="31"/>
  <c r="O27" i="31"/>
  <c r="O7" i="31"/>
  <c r="O8" i="31"/>
  <c r="O9" i="31"/>
  <c r="O10" i="31"/>
  <c r="O11" i="31"/>
  <c r="N27" i="3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7" i="31"/>
  <c r="L8" i="31"/>
  <c r="L9" i="31"/>
  <c r="L10" i="31"/>
  <c r="L11" i="31"/>
  <c r="L7" i="31"/>
  <c r="J8" i="31"/>
  <c r="J9" i="31"/>
  <c r="J10" i="31"/>
  <c r="J11" i="31"/>
  <c r="J7" i="31"/>
  <c r="H11" i="31"/>
  <c r="H10" i="31"/>
  <c r="H9" i="31"/>
  <c r="H8" i="31"/>
  <c r="H7" i="31"/>
  <c r="F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D27" i="31"/>
  <c r="D28" i="31" s="1"/>
  <c r="E26" i="31"/>
  <c r="F26" i="31" s="1"/>
  <c r="E25" i="31"/>
  <c r="E24" i="31"/>
  <c r="F24" i="31" s="1"/>
  <c r="E23" i="31"/>
  <c r="F23" i="31" s="1"/>
  <c r="E22" i="31"/>
  <c r="F22" i="31" s="1"/>
  <c r="E21" i="31"/>
  <c r="E20" i="31"/>
  <c r="F20" i="31" s="1"/>
  <c r="E19" i="31"/>
  <c r="E18" i="31"/>
  <c r="F18" i="31" s="1"/>
  <c r="E17" i="31"/>
  <c r="E16" i="31"/>
  <c r="F16" i="31" s="1"/>
  <c r="E15" i="31"/>
  <c r="F15" i="31" s="1"/>
  <c r="E14" i="31"/>
  <c r="F14" i="31" s="1"/>
  <c r="E13" i="31"/>
  <c r="E12" i="31"/>
  <c r="F12" i="31" s="1"/>
  <c r="F11" i="31"/>
  <c r="F10" i="31"/>
  <c r="F8" i="31"/>
  <c r="L27" i="31" l="1"/>
  <c r="H15" i="31"/>
  <c r="H23" i="31"/>
  <c r="J23" i="31" s="1"/>
  <c r="L23" i="31" s="1"/>
  <c r="O23" i="31" s="1"/>
  <c r="P23" i="31" s="1"/>
  <c r="H14" i="31"/>
  <c r="J14" i="31" s="1"/>
  <c r="L14" i="31" s="1"/>
  <c r="O14" i="31" s="1"/>
  <c r="P14" i="31" s="1"/>
  <c r="H18" i="31"/>
  <c r="J18" i="31" s="1"/>
  <c r="L18" i="31" s="1"/>
  <c r="O18" i="31" s="1"/>
  <c r="P18" i="31" s="1"/>
  <c r="H22" i="31"/>
  <c r="J22" i="31" s="1"/>
  <c r="L22" i="31" s="1"/>
  <c r="O22" i="31" s="1"/>
  <c r="P22" i="31" s="1"/>
  <c r="H26" i="31"/>
  <c r="J26" i="31" s="1"/>
  <c r="L26" i="31" s="1"/>
  <c r="O26" i="31" s="1"/>
  <c r="P26" i="31" s="1"/>
  <c r="J15" i="31"/>
  <c r="L15" i="31" s="1"/>
  <c r="O15" i="31" s="1"/>
  <c r="P15" i="31" s="1"/>
  <c r="H27" i="31"/>
  <c r="H12" i="31"/>
  <c r="J12" i="31" s="1"/>
  <c r="L12" i="31" s="1"/>
  <c r="O12" i="31" s="1"/>
  <c r="P12" i="31" s="1"/>
  <c r="H16" i="31"/>
  <c r="J16" i="31" s="1"/>
  <c r="L16" i="31" s="1"/>
  <c r="O16" i="31" s="1"/>
  <c r="P16" i="31" s="1"/>
  <c r="H20" i="31"/>
  <c r="J20" i="31" s="1"/>
  <c r="L20" i="31" s="1"/>
  <c r="O20" i="31" s="1"/>
  <c r="P20" i="31" s="1"/>
  <c r="H24" i="31"/>
  <c r="J24" i="31" s="1"/>
  <c r="L24" i="31" s="1"/>
  <c r="O24" i="31" s="1"/>
  <c r="P24" i="31" s="1"/>
  <c r="J27" i="31"/>
  <c r="F9" i="31"/>
  <c r="F27" i="31" s="1"/>
  <c r="F28" i="31" s="1"/>
  <c r="F13" i="31"/>
  <c r="H13" i="31" s="1"/>
  <c r="J13" i="31" s="1"/>
  <c r="L13" i="31" s="1"/>
  <c r="O13" i="31" s="1"/>
  <c r="P13" i="31" s="1"/>
  <c r="F17" i="31"/>
  <c r="H17" i="31" s="1"/>
  <c r="J17" i="31" s="1"/>
  <c r="L17" i="31" s="1"/>
  <c r="O17" i="31" s="1"/>
  <c r="P17" i="31" s="1"/>
  <c r="F19" i="31"/>
  <c r="H19" i="31" s="1"/>
  <c r="J19" i="31" s="1"/>
  <c r="L19" i="31" s="1"/>
  <c r="O19" i="31" s="1"/>
  <c r="P19" i="31" s="1"/>
  <c r="F21" i="31"/>
  <c r="H21" i="31" s="1"/>
  <c r="J21" i="31" s="1"/>
  <c r="L21" i="31" s="1"/>
  <c r="O21" i="31" s="1"/>
  <c r="P21" i="31" s="1"/>
  <c r="F25" i="31"/>
  <c r="H25" i="31" s="1"/>
  <c r="J25" i="31" s="1"/>
  <c r="L25" i="31" s="1"/>
  <c r="O25" i="31" s="1"/>
  <c r="P25" i="31" s="1"/>
  <c r="I25" i="30"/>
  <c r="H28" i="31" l="1"/>
  <c r="L28" i="31"/>
  <c r="J28" i="31"/>
  <c r="E24" i="30"/>
  <c r="E25" i="30" s="1"/>
  <c r="N28" i="31" l="1"/>
  <c r="P28" i="31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53" i="30" l="1"/>
  <c r="I13" i="30"/>
  <c r="J46" i="30" s="1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<sst xmlns="http://schemas.openxmlformats.org/spreadsheetml/2006/main" count="1559" uniqueCount="297">
  <si>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</si>
  <si>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</si>
  <si>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</si>
  <si>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</si>
  <si>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</si>
  <si>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</si>
  <si>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</si>
  <si>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</si>
  <si>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</si>
  <si>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</si>
  <si>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</si>
  <si>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</si>
  <si>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</si>
  <si>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</si>
  <si>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</si>
  <si>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</si>
  <si>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</si>
  <si>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</si>
  <si>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</si>
  <si>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</si>
  <si>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</si>
  <si>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</si>
  <si>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</si>
  <si>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</si>
  <si>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</si>
  <si>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</si>
  <si>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</si>
  <si>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</si>
  <si>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</si>
  <si>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</si>
  <si>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</si>
  <si>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</si>
  <si>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</si>
  <si>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</si>
  <si>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</si>
  <si>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</si>
  <si>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</si>
  <si>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</si>
  <si>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</si>
  <si>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</si>
  <si>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</si>
  <si>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</si>
  <si>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</si>
  <si>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</si>
  <si>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</si>
  <si>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</si>
  <si>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</si>
  <si>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</si>
  <si>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</si>
  <si>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</si>
  <si>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</si>
  <si>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</si>
  <si>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</si>
  <si>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</si>
  <si>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</si>
  <si>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</si>
  <si>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</si>
  <si>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</si>
  <si>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</si>
  <si>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</si>
  <si>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</si>
  <si>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</si>
  <si>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</si>
  <si>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</si>
  <si>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</si>
  <si>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</si>
  <si>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</si>
  <si>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</si>
  <si>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</si>
  <si>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</si>
  <si>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</si>
  <si>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</si>
  <si>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</si>
  <si>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</si>
  <si>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</si>
  <si>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</si>
  <si>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</si>
  <si>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</si>
  <si>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</si>
  <si>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</si>
  <si>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</si>
  <si>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</si>
  <si>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</si>
  <si>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</si>
  <si>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</si>
  <si>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</si>
  <si>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</si>
  <si>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</si>
  <si>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</si>
  <si>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</si>
  <si>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</si>
  <si>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</si>
  <si>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</si>
  <si>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</si>
  <si>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</si>
  <si>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</si>
  <si>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</si>
  <si>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</si>
  <si>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</si>
  <si>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</si>
  <si>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</si>
  <si>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</si>
  <si>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</si>
  <si>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</si>
  <si>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</si>
  <si>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</si>
  <si>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</si>
  <si>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</si>
  <si>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</si>
  <si>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</si>
  <si>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</si>
  <si>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</si>
  <si>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</si>
  <si>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</si>
  <si>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</si>
  <si>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</si>
  <si>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</si>
  <si>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</si>
  <si>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</si>
  <si>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</si>
  <si>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</si>
  <si>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</si>
  <si>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</si>
  <si>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</si>
  <si>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</si>
  <si>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</si>
  <si>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</si>
  <si>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</si>
  <si>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</si>
  <si>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</si>
  <si>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</si>
  <si>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</si>
  <si>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</si>
  <si>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</si>
  <si>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</si>
  <si>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</si>
  <si>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</si>
  <si>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</si>
  <si>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</si>
  <si>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</si>
  <si>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</si>
  <si>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</si>
  <si>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</si>
  <si>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</si>
  <si>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</si>
  <si>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</si>
  <si>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</si>
  <si>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</si>
  <si>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</si>
  <si>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</si>
  <si>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</si>
  <si>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</si>
  <si>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</si>
  <si>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</si>
  <si>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</si>
  <si>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</si>
  <si>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</si>
  <si>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</si>
  <si>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</si>
  <si>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</si>
  <si>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</si>
  <si>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</si>
  <si>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</si>
  <si>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</si>
  <si>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</si>
  <si>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</si>
  <si>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</si>
  <si>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</si>
  <si>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</si>
  <si>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</si>
  <si>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</si>
  <si>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</si>
  <si>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</si>
  <si>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</si>
  <si>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</si>
  <si>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</si>
  <si>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</si>
  <si>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</si>
  <si>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</si>
  <si>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</si>
  <si>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</si>
  <si>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</si>
  <si>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</si>
  <si>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</si>
  <si>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</si>
  <si>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</si>
  <si>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</si>
  <si>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</si>
  <si>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</si>
  <si>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</si>
  <si>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</si>
  <si>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</si>
  <si>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</si>
  <si>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</si>
  <si>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</si>
  <si>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</si>
  <si>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</si>
  <si>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</si>
  <si>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</si>
  <si>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</si>
  <si>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</si>
  <si>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</si>
  <si>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</si>
  <si>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</si>
  <si>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</si>
  <si>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</si>
  <si>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</si>
  <si>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</si>
  <si>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</si>
  <si>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</si>
  <si>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</si>
  <si>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</si>
  <si>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</si>
  <si>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</si>
  <si>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</si>
  <si>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</si>
  <si>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</si>
  <si>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</si>
  <si>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</si>
  <si>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</si>
  <si>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</si>
  <si>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</si>
  <si>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</si>
  <si>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</si>
  <si>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</si>
  <si>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</si>
  <si>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</si>
  <si>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</si>
  <si>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</si>
  <si>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</si>
  <si>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</si>
  <si>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</si>
  <si>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</si>
  <si>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</si>
  <si>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</si>
  <si>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</si>
  <si>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</si>
  <si>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</si>
  <si>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</si>
  <si>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</si>
  <si>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</si>
  <si>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</si>
  <si>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</si>
  <si>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</si>
  <si>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</si>
  <si>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</si>
  <si>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</si>
  <si>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</si>
  <si>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</si>
  <si>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</si>
  <si>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</si>
  <si>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</si>
  <si>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</si>
  <si>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</si>
  <si>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</si>
  <si>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</si>
  <si>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</si>
  <si>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</si>
  <si>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</si>
  <si>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</si>
  <si>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</si>
  <si>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</si>
  <si>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</si>
  <si>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</si>
  <si>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</si>
  <si>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</si>
  <si>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</si>
  <si>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</si>
  <si>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</si>
  <si>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</si>
  <si>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</si>
  <si>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</si>
  <si>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</si>
  <si>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</si>
  <si>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</si>
  <si>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</si>
  <si>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</si>
  <si>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Médico Pediatria Plantão 24h (2ª e 6ª feira)</t>
  </si>
  <si>
    <t>VALOR ANUAL</t>
  </si>
  <si>
    <t>ANUAL</t>
  </si>
  <si>
    <t>Médico Clínica Médica Plantão 24h (2ª a 6ª feira)</t>
  </si>
  <si>
    <t>Médico Clínica Médica Plantão 24h (sábado e domingo)</t>
  </si>
  <si>
    <t>Médica Clínica Médica Rotina</t>
  </si>
  <si>
    <t>LOTE 1 - UPA Campos dos Goytacazes</t>
  </si>
  <si>
    <t>Médico Pediatria Plantão (sábado e domingo)</t>
  </si>
  <si>
    <t>CMP CAMPOS CLINICA MEDICA E PEDIATRICA LTDA - CNPJ:30.090.085/0001-07</t>
  </si>
  <si>
    <t>RIONEST SERVIÇOS MEDICOS E HOSPITALARES LTDA - CNPJ: 41.181.230/0001-81</t>
  </si>
  <si>
    <t>MONTEIRO &amp; RODRIGUEZ DIAGNOSTICO POR IMAGEM LTDA - CNPJ: 31.418.513/0001-40</t>
  </si>
  <si>
    <t>PSMED - PRESTAÇÃO DE SERVIÇOS MEDICOS NA AREA DA SAUDE LTDA - CNPJ: 43.151.646/0001-70</t>
  </si>
  <si>
    <t xml:space="preserve">VALOR MEDIANA POR ITEM </t>
  </si>
  <si>
    <t xml:space="preserve">VALOR MÉDIA POR ITEM </t>
  </si>
  <si>
    <t>COEFICIENTE DE VARIAÇÃO (%)</t>
  </si>
  <si>
    <t xml:space="preserve">DESVIO PADRÃO </t>
  </si>
  <si>
    <t xml:space="preserve">COEFICIENTE DE VARIAÇÃO </t>
  </si>
  <si>
    <t xml:space="preserve">MÉDIA </t>
  </si>
  <si>
    <t xml:space="preserve">MEDIANA </t>
  </si>
  <si>
    <t xml:space="preserve">MÍNIMO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</si>
</sst>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8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  <xf numFmtId="44" fontId="19" fillId="0" borderId="0" applyFont="0" applyFill="0" applyBorder="0" applyAlignment="0" applyProtection="0"/>
  </cellStyleXfs>
  <cellXfs count="89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164" fontId="62" fillId="0" borderId="34" xfId="1" applyFont="1" applyFill="1" applyBorder="1" applyAlignment="1" applyProtection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2" fillId="0" borderId="34" xfId="1" applyNumberFormat="1" applyFont="1" applyFill="1" applyBorder="1" applyAlignment="1" applyProtection="1">
      <alignment horizontal="center" vertical="center" wrapText="1"/>
    </xf>
    <xf numFmtId="177" fontId="62" fillId="0" borderId="2" xfId="1" applyNumberFormat="1" applyFont="1" applyFill="1" applyBorder="1" applyAlignment="1" applyProtection="1">
      <alignment horizontal="center" vertical="center"/>
    </xf>
    <xf numFmtId="177" fontId="62" fillId="13" borderId="5" xfId="1" applyNumberFormat="1" applyFont="1" applyFill="1" applyBorder="1" applyAlignment="1" applyProtection="1">
      <alignment horizontal="center" vertical="center"/>
    </xf>
    <xf numFmtId="177" fontId="62" fillId="13" borderId="41" xfId="1" applyNumberFormat="1" applyFont="1" applyFill="1" applyBorder="1" applyAlignment="1" applyProtection="1">
      <alignment horizontal="center" vertical="center"/>
    </xf>
    <xf numFmtId="177" fontId="59" fillId="14" borderId="5" xfId="1" applyNumberFormat="1" applyFont="1" applyFill="1" applyBorder="1" applyAlignment="1" applyProtection="1">
      <alignment horizontal="center" vertical="center" wrapText="1"/>
    </xf>
    <xf numFmtId="177" fontId="59" fillId="14" borderId="41" xfId="1" applyNumberFormat="1" applyFont="1" applyFill="1" applyBorder="1" applyAlignment="1" applyProtection="1">
      <alignment horizontal="center" vertical="center" wrapText="1"/>
    </xf>
    <xf numFmtId="177" fontId="59" fillId="14" borderId="52" xfId="0" applyNumberFormat="1" applyFont="1" applyFill="1" applyBorder="1" applyAlignment="1">
      <alignment horizontal="center" vertical="center"/>
    </xf>
    <xf numFmtId="177" fontId="59" fillId="14" borderId="42" xfId="0" applyNumberFormat="1" applyFont="1" applyFill="1" applyBorder="1" applyAlignment="1">
      <alignment horizontal="center" vertical="center"/>
    </xf>
    <xf numFmtId="164" fontId="66" fillId="13" borderId="51" xfId="1" applyFont="1" applyFill="1" applyBorder="1" applyAlignment="1" applyProtection="1">
      <alignment horizontal="center" vertical="center" wrapText="1"/>
    </xf>
    <xf numFmtId="164" fontId="59" fillId="13" borderId="40" xfId="1" applyFont="1" applyFill="1" applyBorder="1" applyAlignment="1" applyProtection="1">
      <alignment horizontal="center" vertical="center" wrapText="1"/>
    </xf>
    <xf numFmtId="177" fontId="62" fillId="13" borderId="2" xfId="1" applyNumberFormat="1" applyFont="1" applyFill="1" applyBorder="1" applyAlignment="1" applyProtection="1">
      <alignment horizontal="center" vertical="center"/>
    </xf>
    <xf numFmtId="177" fontId="59" fillId="14" borderId="2" xfId="1" applyNumberFormat="1" applyFont="1" applyFill="1" applyBorder="1" applyAlignment="1" applyProtection="1">
      <alignment horizontal="center" vertical="center" wrapText="1"/>
    </xf>
    <xf numFmtId="164" fontId="66" fillId="13" borderId="21" xfId="1" applyFont="1" applyFill="1" applyBorder="1" applyAlignment="1" applyProtection="1">
      <alignment horizontal="center" vertical="center" wrapText="1"/>
    </xf>
    <xf numFmtId="177" fontId="59" fillId="14" borderId="29" xfId="0" applyNumberFormat="1" applyFont="1" applyFill="1" applyBorder="1" applyAlignment="1">
      <alignment horizontal="center" vertical="center"/>
    </xf>
    <xf numFmtId="9" fontId="19" fillId="13" borderId="2" xfId="2" applyFill="1" applyBorder="1" applyAlignment="1" applyProtection="1">
      <alignment horizontal="center" vertical="center"/>
    </xf>
    <xf numFmtId="177" fontId="59" fillId="13" borderId="2" xfId="1" applyNumberFormat="1" applyFont="1" applyFill="1" applyBorder="1" applyAlignment="1" applyProtection="1">
      <alignment horizontal="center" vertical="center" wrapText="1"/>
    </xf>
    <xf numFmtId="164" fontId="66" fillId="13" borderId="6" xfId="1" applyFont="1" applyFill="1" applyBorder="1" applyAlignment="1" applyProtection="1">
      <alignment horizontal="center" vertical="center" wrapText="1"/>
    </xf>
    <xf numFmtId="177" fontId="59" fillId="0" borderId="29" xfId="0" applyNumberFormat="1" applyFont="1" applyFill="1" applyBorder="1" applyAlignment="1">
      <alignment vertical="center" wrapText="1"/>
    </xf>
    <xf numFmtId="177" fontId="59" fillId="13" borderId="29" xfId="0" applyNumberFormat="1" applyFont="1" applyFill="1" applyBorder="1" applyAlignment="1">
      <alignment horizontal="center" vertical="center"/>
    </xf>
    <xf numFmtId="44" fontId="59" fillId="14" borderId="23" xfId="4" applyFont="1" applyFill="1" applyBorder="1"/>
    <xf numFmtId="9" fontId="67" fillId="14" borderId="25" xfId="2" applyFont="1" applyFill="1" applyBorder="1"/>
    <xf numFmtId="44" fontId="59" fillId="14" borderId="25" xfId="4" applyFont="1" applyFill="1" applyBorder="1" applyAlignment="1" applyProtection="1"/>
    <xf numFmtId="44" fontId="59" fillId="14" borderId="25" xfId="4" applyFont="1" applyFill="1" applyBorder="1"/>
    <xf numFmtId="44" fontId="59" fillId="14" borderId="31" xfId="4" applyFont="1" applyFill="1" applyBorder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44" fontId="59" fillId="14" borderId="26" xfId="4" applyFont="1" applyFill="1" applyBorder="1" applyAlignment="1">
      <alignment horizontal="center"/>
    </xf>
    <xf numFmtId="44" fontId="59" fillId="14" borderId="4" xfId="4" applyFont="1" applyFill="1" applyBorder="1" applyAlignment="1">
      <alignment horizontal="center"/>
    </xf>
    <xf numFmtId="44" fontId="59" fillId="14" borderId="27" xfId="4" applyFont="1" applyFill="1" applyBorder="1" applyAlignment="1">
      <alignment horizontal="center"/>
    </xf>
    <xf numFmtId="44" fontId="59" fillId="14" borderId="28" xfId="4" applyFont="1" applyFill="1" applyBorder="1" applyAlignment="1">
      <alignment horizontal="center"/>
    </xf>
    <xf numFmtId="0" fontId="60" fillId="11" borderId="38" xfId="0" applyFont="1" applyFill="1" applyBorder="1" applyAlignment="1">
      <alignment horizontal="center" vertical="center" wrapText="1"/>
    </xf>
    <xf numFmtId="0" fontId="60" fillId="11" borderId="48" xfId="0" applyFont="1" applyFill="1" applyBorder="1" applyAlignment="1">
      <alignment horizontal="center" vertical="center" wrapText="1"/>
    </xf>
    <xf numFmtId="0" fontId="60" fillId="11" borderId="33" xfId="0" applyFont="1" applyFill="1" applyBorder="1" applyAlignment="1">
      <alignment horizontal="center" vertical="center" wrapText="1"/>
    </xf>
    <xf numFmtId="0" fontId="59" fillId="9" borderId="7" xfId="0" applyFont="1" applyFill="1" applyBorder="1" applyAlignment="1">
      <alignment horizontal="center"/>
    </xf>
    <xf numFmtId="0" fontId="59" fillId="9" borderId="8" xfId="0" applyFont="1" applyFill="1" applyBorder="1" applyAlignment="1">
      <alignment horizontal="center"/>
    </xf>
    <xf numFmtId="0" fontId="59" fillId="9" borderId="55" xfId="0" applyFont="1" applyFill="1" applyBorder="1" applyAlignment="1">
      <alignment horizontal="center"/>
    </xf>
    <xf numFmtId="0" fontId="59" fillId="9" borderId="11" xfId="0" applyFont="1" applyFill="1" applyBorder="1" applyAlignment="1">
      <alignment horizontal="center"/>
    </xf>
    <xf numFmtId="0" fontId="60" fillId="11" borderId="7" xfId="0" applyFont="1" applyFill="1" applyBorder="1" applyAlignment="1">
      <alignment horizontal="center" vertical="center" wrapText="1"/>
    </xf>
    <xf numFmtId="0" fontId="60" fillId="11" borderId="8" xfId="0" applyFont="1" applyFill="1" applyBorder="1" applyAlignment="1">
      <alignment horizontal="center" vertical="center" wrapText="1"/>
    </xf>
    <xf numFmtId="0" fontId="60" fillId="11" borderId="11" xfId="0" applyFont="1" applyFill="1" applyBorder="1" applyAlignment="1">
      <alignment horizontal="center" vertical="center" wrapText="1"/>
    </xf>
    <xf numFmtId="44" fontId="59" fillId="14" borderId="50" xfId="4" applyFont="1" applyFill="1" applyBorder="1" applyAlignment="1">
      <alignment horizontal="center"/>
    </xf>
    <xf numFmtId="44" fontId="59" fillId="14" borderId="57" xfId="4" applyFont="1" applyFill="1" applyBorder="1" applyAlignment="1">
      <alignment horizontal="center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56" xfId="0" applyFont="1" applyFill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/>
    </xf>
    <xf numFmtId="0" fontId="59" fillId="10" borderId="38" xfId="0" applyFont="1" applyFill="1" applyBorder="1" applyAlignment="1">
      <alignment horizontal="center" vertical="center"/>
    </xf>
    <xf numFmtId="0" fontId="59" fillId="10" borderId="33" xfId="0" applyFont="1" applyFill="1" applyBorder="1" applyAlignment="1">
      <alignment horizontal="center" vertical="center"/>
    </xf>
    <xf numFmtId="0" fontId="59" fillId="10" borderId="48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5">
    <cellStyle name="Moeda" xfId="4" builtinId="4"/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722" t="s">
        <v>0</v>
      </c>
      <c r="B1" s="722"/>
      <c r="C1" s="722"/>
      <c r="D1" s="722"/>
      <c r="E1" s="722"/>
      <c r="F1" s="722"/>
      <c r="G1" s="722"/>
    </row>
    <row r="2" spans="1:12" s="4" customFormat="1" ht="21.75" customHeight="1" x14ac:dyDescent="0.25">
      <c r="A2" s="723" t="s">
        <v>1</v>
      </c>
      <c r="B2" s="723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724" t="s">
        <v>7</v>
      </c>
      <c r="B3" s="724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724"/>
      <c r="B4" s="724"/>
      <c r="C4" s="6"/>
      <c r="D4" s="6"/>
      <c r="E4" s="6"/>
      <c r="F4" s="6"/>
      <c r="G4" s="6"/>
    </row>
    <row r="5" spans="1:12" ht="12" customHeight="1" x14ac:dyDescent="0.25">
      <c r="A5" s="724" t="s">
        <v>8</v>
      </c>
      <c r="B5" s="724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720" t="s">
        <v>22</v>
      </c>
      <c r="B20" s="720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720" t="s">
        <v>23</v>
      </c>
      <c r="B21" s="720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721" t="s">
        <v>24</v>
      </c>
      <c r="B22" s="721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721" t="s">
        <v>26</v>
      </c>
      <c r="B23" s="721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38" t="s">
        <v>78</v>
      </c>
      <c r="B1" s="738"/>
      <c r="C1" s="738"/>
      <c r="D1" s="738"/>
      <c r="E1" s="738"/>
      <c r="F1" s="738"/>
      <c r="G1" s="738"/>
    </row>
    <row r="2" spans="1:11" s="33" customFormat="1" ht="32.25" customHeight="1" x14ac:dyDescent="0.25">
      <c r="A2" s="725" t="s">
        <v>28</v>
      </c>
      <c r="B2" s="725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26" t="s">
        <v>34</v>
      </c>
      <c r="B4" s="72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26" t="s">
        <v>35</v>
      </c>
      <c r="B5" s="72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26" t="s">
        <v>36</v>
      </c>
      <c r="B6" s="72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27" t="s">
        <v>37</v>
      </c>
      <c r="B7" s="72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726" t="s">
        <v>79</v>
      </c>
      <c r="B9" s="726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726" t="s">
        <v>80</v>
      </c>
      <c r="B10" s="726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726" t="s">
        <v>81</v>
      </c>
      <c r="B11" s="726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726" t="s">
        <v>82</v>
      </c>
      <c r="B12" s="726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726" t="s">
        <v>82</v>
      </c>
      <c r="B13" s="726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726" t="s">
        <v>83</v>
      </c>
      <c r="B14" s="726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726" t="s">
        <v>84</v>
      </c>
      <c r="B15" s="726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726" t="s">
        <v>85</v>
      </c>
      <c r="B16" s="726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727" t="s">
        <v>72</v>
      </c>
      <c r="B17" s="727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726" t="s">
        <v>39</v>
      </c>
      <c r="B19" s="726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726" t="s">
        <v>40</v>
      </c>
      <c r="B20" s="726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726" t="s">
        <v>41</v>
      </c>
      <c r="B21" s="726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726" t="s">
        <v>45</v>
      </c>
      <c r="B22" s="726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726" t="s">
        <v>46</v>
      </c>
      <c r="B23" s="726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726" t="s">
        <v>47</v>
      </c>
      <c r="B24" s="726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727" t="s">
        <v>74</v>
      </c>
      <c r="B25" s="727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727" t="s">
        <v>52</v>
      </c>
      <c r="B31" s="727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728" t="s">
        <v>7</v>
      </c>
      <c r="B33" s="728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730"/>
      <c r="B34" s="730"/>
      <c r="C34" s="49"/>
      <c r="D34" s="50"/>
      <c r="E34" s="51"/>
      <c r="F34" s="51"/>
      <c r="G34" s="36"/>
    </row>
    <row r="35" spans="1:11" ht="14.1" customHeight="1" x14ac:dyDescent="0.25">
      <c r="A35" s="728" t="s">
        <v>8</v>
      </c>
      <c r="B35" s="728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731" t="s">
        <v>58</v>
      </c>
      <c r="B51" s="731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732" t="s">
        <v>59</v>
      </c>
      <c r="B52" s="732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732" t="s">
        <v>60</v>
      </c>
      <c r="B53" s="732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729" t="s">
        <v>24</v>
      </c>
      <c r="B54" s="729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729" t="s">
        <v>26</v>
      </c>
      <c r="B55" s="729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729" t="s">
        <v>27</v>
      </c>
      <c r="B56" s="729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722" t="s">
        <v>62</v>
      </c>
      <c r="B1" s="722"/>
      <c r="C1" s="722"/>
      <c r="D1" s="722"/>
      <c r="E1" s="722"/>
    </row>
    <row r="2" spans="1:10" s="33" customFormat="1" ht="32.25" customHeight="1" x14ac:dyDescent="0.25">
      <c r="A2" s="725" t="s">
        <v>28</v>
      </c>
      <c r="B2" s="725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726" t="s">
        <v>34</v>
      </c>
      <c r="B4" s="726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726" t="s">
        <v>35</v>
      </c>
      <c r="B5" s="726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726" t="s">
        <v>36</v>
      </c>
      <c r="B6" s="726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727" t="s">
        <v>37</v>
      </c>
      <c r="B7" s="727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726" t="s">
        <v>88</v>
      </c>
      <c r="B9" s="726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726" t="s">
        <v>89</v>
      </c>
      <c r="B10" s="726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726" t="s">
        <v>90</v>
      </c>
      <c r="B11" s="726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726" t="s">
        <v>91</v>
      </c>
      <c r="B12" s="726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727" t="s">
        <v>72</v>
      </c>
      <c r="B13" s="727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726" t="s">
        <v>92</v>
      </c>
      <c r="B15" s="726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726" t="s">
        <v>93</v>
      </c>
      <c r="B16" s="726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726" t="s">
        <v>94</v>
      </c>
      <c r="B17" s="726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726" t="s">
        <v>45</v>
      </c>
      <c r="B18" s="726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726" t="s">
        <v>46</v>
      </c>
      <c r="B19" s="726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726" t="s">
        <v>47</v>
      </c>
      <c r="B20" s="726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727" t="s">
        <v>74</v>
      </c>
      <c r="B21" s="727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727" t="s">
        <v>52</v>
      </c>
      <c r="B27" s="727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728" t="s">
        <v>7</v>
      </c>
      <c r="B29" s="728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730"/>
      <c r="B30" s="730"/>
      <c r="C30" s="50"/>
      <c r="D30" s="51"/>
      <c r="E30" s="51"/>
    </row>
    <row r="31" spans="1:10" ht="14.1" customHeight="1" x14ac:dyDescent="0.25">
      <c r="A31" s="728" t="s">
        <v>8</v>
      </c>
      <c r="B31" s="728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731" t="s">
        <v>58</v>
      </c>
      <c r="B47" s="731"/>
      <c r="C47" s="67">
        <f>E31+C38</f>
        <v>0</v>
      </c>
      <c r="D47" s="56"/>
      <c r="E47" s="56"/>
    </row>
    <row r="48" spans="1:6" ht="14.1" customHeight="1" x14ac:dyDescent="0.25">
      <c r="A48" s="732" t="s">
        <v>22</v>
      </c>
      <c r="B48" s="732"/>
      <c r="C48" s="51">
        <f>E31+D38</f>
        <v>0</v>
      </c>
      <c r="D48" s="56"/>
      <c r="E48" s="56"/>
    </row>
    <row r="49" spans="1:10" ht="14.1" customHeight="1" x14ac:dyDescent="0.25">
      <c r="A49" s="732" t="s">
        <v>60</v>
      </c>
      <c r="B49" s="732"/>
      <c r="C49" s="51">
        <f>C48/(1-B44)</f>
        <v>0</v>
      </c>
      <c r="D49" s="56"/>
      <c r="E49" s="56"/>
    </row>
    <row r="50" spans="1:10" s="72" customFormat="1" ht="14.1" customHeight="1" x14ac:dyDescent="0.25">
      <c r="A50" s="729" t="s">
        <v>24</v>
      </c>
      <c r="B50" s="729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729" t="s">
        <v>26</v>
      </c>
      <c r="B51" s="729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729" t="s">
        <v>27</v>
      </c>
      <c r="B52" s="729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722" t="s">
        <v>62</v>
      </c>
      <c r="B1" s="722"/>
      <c r="C1" s="722"/>
      <c r="D1" s="722"/>
      <c r="E1" s="722"/>
      <c r="F1" s="722"/>
    </row>
    <row r="2" spans="1:11" s="33" customFormat="1" ht="20.25" customHeight="1" x14ac:dyDescent="0.25">
      <c r="A2" s="725" t="s">
        <v>1</v>
      </c>
      <c r="B2" s="725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728" t="s">
        <v>7</v>
      </c>
      <c r="B3" s="728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730"/>
      <c r="B4" s="730"/>
      <c r="C4" s="51"/>
      <c r="D4" s="51"/>
      <c r="E4" s="51"/>
      <c r="F4" s="51"/>
    </row>
    <row r="5" spans="1:11" ht="9" customHeight="1" x14ac:dyDescent="0.25">
      <c r="A5" s="728" t="s">
        <v>8</v>
      </c>
      <c r="B5" s="728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732" t="s">
        <v>22</v>
      </c>
      <c r="B22" s="732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732" t="s">
        <v>60</v>
      </c>
      <c r="B23" s="732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729" t="s">
        <v>24</v>
      </c>
      <c r="B24" s="729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729" t="s">
        <v>26</v>
      </c>
      <c r="B25" s="729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729" t="s">
        <v>27</v>
      </c>
      <c r="B26" s="729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722" t="s">
        <v>97</v>
      </c>
      <c r="B1" s="722"/>
      <c r="C1" s="722"/>
      <c r="D1" s="722"/>
      <c r="E1" s="722"/>
      <c r="F1" s="722"/>
      <c r="G1" s="722"/>
    </row>
    <row r="2" spans="1:12" s="94" customFormat="1" ht="18.75" customHeight="1" x14ac:dyDescent="0.25">
      <c r="A2" s="723" t="s">
        <v>1</v>
      </c>
      <c r="B2" s="723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40" t="s">
        <v>100</v>
      </c>
      <c r="B3" s="740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40" t="s">
        <v>8</v>
      </c>
      <c r="B8" s="740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41" t="s">
        <v>22</v>
      </c>
      <c r="B25" s="741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39" t="s">
        <v>60</v>
      </c>
      <c r="B26" s="739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721" t="s">
        <v>24</v>
      </c>
      <c r="B27" s="721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721" t="s">
        <v>26</v>
      </c>
      <c r="B28" s="721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721" t="s">
        <v>27</v>
      </c>
      <c r="B29" s="721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42" t="s">
        <v>134</v>
      </c>
      <c r="B37" s="742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38" t="s">
        <v>62</v>
      </c>
      <c r="B1" s="738"/>
      <c r="C1" s="738"/>
      <c r="D1" s="738"/>
      <c r="E1" s="738"/>
      <c r="F1" s="738"/>
      <c r="G1" s="738"/>
    </row>
    <row r="2" spans="1:11" s="33" customFormat="1" ht="32.25" customHeight="1" x14ac:dyDescent="0.25">
      <c r="A2" s="725" t="s">
        <v>28</v>
      </c>
      <c r="B2" s="725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26" t="s">
        <v>34</v>
      </c>
      <c r="B4" s="72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26" t="s">
        <v>35</v>
      </c>
      <c r="B5" s="72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26" t="s">
        <v>36</v>
      </c>
      <c r="B6" s="72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27" t="s">
        <v>37</v>
      </c>
      <c r="B7" s="72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726" t="s">
        <v>135</v>
      </c>
      <c r="B9" s="726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726" t="s">
        <v>136</v>
      </c>
      <c r="B10" s="726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726" t="s">
        <v>137</v>
      </c>
      <c r="B11" s="726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726" t="s">
        <v>138</v>
      </c>
      <c r="B12" s="726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727" t="s">
        <v>72</v>
      </c>
      <c r="B14" s="727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726" t="s">
        <v>140</v>
      </c>
      <c r="B16" s="726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726" t="s">
        <v>141</v>
      </c>
      <c r="B17" s="726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726" t="s">
        <v>139</v>
      </c>
      <c r="B18" s="726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726" t="s">
        <v>45</v>
      </c>
      <c r="B19" s="726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726" t="s">
        <v>46</v>
      </c>
      <c r="B20" s="726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726" t="s">
        <v>47</v>
      </c>
      <c r="B21" s="726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727" t="s">
        <v>74</v>
      </c>
      <c r="B22" s="727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727" t="s">
        <v>52</v>
      </c>
      <c r="B28" s="72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728" t="s">
        <v>7</v>
      </c>
      <c r="B30" s="728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730"/>
      <c r="B31" s="730"/>
      <c r="C31" s="49"/>
      <c r="D31" s="50"/>
      <c r="E31" s="51"/>
      <c r="F31" s="51"/>
      <c r="G31" s="36"/>
    </row>
    <row r="32" spans="1:11" ht="14.1" customHeight="1" x14ac:dyDescent="0.25">
      <c r="A32" s="728" t="s">
        <v>8</v>
      </c>
      <c r="B32" s="728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731" t="s">
        <v>17</v>
      </c>
      <c r="B48" s="731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732" t="s">
        <v>59</v>
      </c>
      <c r="B49" s="732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732" t="s">
        <v>60</v>
      </c>
      <c r="B50" s="732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729" t="s">
        <v>24</v>
      </c>
      <c r="B51" s="729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729" t="s">
        <v>26</v>
      </c>
      <c r="B52" s="729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729" t="s">
        <v>27</v>
      </c>
      <c r="B53" s="729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64"/>
  <sheetViews>
    <sheetView showGridLines="0" tabSelected="1" zoomScale="120" zoomScaleNormal="120" workbookViewId="0">
      <selection activeCell="B31" sqref="B31:D35"/>
    </sheetView>
  </sheetViews>
  <sheetFormatPr defaultRowHeight="11.25" x14ac:dyDescent="0.2"/>
  <cols>
    <col min="1" max="1" width="9.140625" style="617"/>
    <col min="2" max="2" width="9.140625" style="617" customWidth="1"/>
    <col min="3" max="3" width="40.42578125" style="617" customWidth="1"/>
    <col min="4" max="4" width="16.85546875" style="617" bestFit="1" customWidth="1"/>
    <col min="5" max="5" width="18.42578125" style="617" customWidth="1"/>
    <col min="6" max="6" width="19.5703125" style="617" customWidth="1"/>
    <col min="7" max="7" width="16" style="617" customWidth="1"/>
    <col min="8" max="8" width="16.28515625" style="617" customWidth="1"/>
    <col min="9" max="10" width="16" style="617" customWidth="1"/>
    <col min="11" max="11" width="16.140625" style="617" customWidth="1"/>
    <col min="12" max="13" width="16" style="617" customWidth="1"/>
    <col min="14" max="14" width="16.140625" style="617" customWidth="1"/>
    <col min="15" max="15" width="17.7109375" style="617" customWidth="1"/>
    <col min="16" max="16" width="16.28515625" style="617" customWidth="1"/>
    <col min="17" max="16384" width="9.140625" style="617"/>
  </cols>
  <sheetData>
    <row r="3" spans="2:16" ht="12" thickBot="1" x14ac:dyDescent="0.25"/>
    <row r="4" spans="2:16" ht="15.75" customHeight="1" thickBot="1" x14ac:dyDescent="0.25">
      <c r="B4" s="750" t="s">
        <v>283</v>
      </c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2"/>
      <c r="N4" s="751"/>
      <c r="O4" s="751"/>
      <c r="P4" s="753"/>
    </row>
    <row r="5" spans="2:16" s="695" customFormat="1" ht="38.25" customHeight="1" thickBot="1" x14ac:dyDescent="0.3">
      <c r="B5" s="767" t="s">
        <v>255</v>
      </c>
      <c r="C5" s="768"/>
      <c r="D5" s="769"/>
      <c r="E5" s="747" t="s">
        <v>285</v>
      </c>
      <c r="F5" s="748"/>
      <c r="G5" s="747" t="s">
        <v>286</v>
      </c>
      <c r="H5" s="748"/>
      <c r="I5" s="747" t="s">
        <v>287</v>
      </c>
      <c r="J5" s="748"/>
      <c r="K5" s="747" t="s">
        <v>288</v>
      </c>
      <c r="L5" s="749"/>
      <c r="M5" s="754"/>
      <c r="N5" s="755"/>
      <c r="O5" s="755"/>
      <c r="P5" s="756"/>
    </row>
    <row r="6" spans="2:16" ht="24" customHeight="1" x14ac:dyDescent="0.2">
      <c r="B6" s="765" t="s">
        <v>28</v>
      </c>
      <c r="C6" s="766"/>
      <c r="D6" s="694" t="s">
        <v>29</v>
      </c>
      <c r="E6" s="696" t="s">
        <v>263</v>
      </c>
      <c r="F6" s="694" t="s">
        <v>264</v>
      </c>
      <c r="G6" s="696" t="s">
        <v>263</v>
      </c>
      <c r="H6" s="694" t="s">
        <v>264</v>
      </c>
      <c r="I6" s="696" t="s">
        <v>263</v>
      </c>
      <c r="J6" s="694" t="s">
        <v>264</v>
      </c>
      <c r="K6" s="696" t="s">
        <v>263</v>
      </c>
      <c r="L6" s="694" t="s">
        <v>264</v>
      </c>
      <c r="M6" s="712" t="s">
        <v>291</v>
      </c>
      <c r="N6" s="704" t="s">
        <v>290</v>
      </c>
      <c r="O6" s="708" t="s">
        <v>289</v>
      </c>
      <c r="P6" s="705" t="s">
        <v>264</v>
      </c>
    </row>
    <row r="7" spans="2:16" ht="15" customHeight="1" x14ac:dyDescent="0.2">
      <c r="B7" s="763" t="s">
        <v>280</v>
      </c>
      <c r="C7" s="764"/>
      <c r="D7" s="688">
        <v>2064</v>
      </c>
      <c r="E7" s="674">
        <v>102.35</v>
      </c>
      <c r="F7" s="686">
        <f t="shared" ref="F7:F26" si="0">D7*E7</f>
        <v>211250.4</v>
      </c>
      <c r="G7" s="674">
        <v>137</v>
      </c>
      <c r="H7" s="686">
        <f>D7*G7</f>
        <v>282768</v>
      </c>
      <c r="I7" s="674">
        <v>130</v>
      </c>
      <c r="J7" s="686">
        <f>D7*I7</f>
        <v>268320</v>
      </c>
      <c r="K7" s="674">
        <v>142.44999999999999</v>
      </c>
      <c r="L7" s="686">
        <f>D7*K7</f>
        <v>294016.8</v>
      </c>
      <c r="M7" s="710">
        <f>_xlfn.STDEV.S(E7,G7,I7,K7)/AVERAGE(E7,G7,I7,K7)</f>
        <v>0.13920426435342656</v>
      </c>
      <c r="N7" s="698">
        <f>AVERAGE(E7,G7,I7,K7,)</f>
        <v>102.36</v>
      </c>
      <c r="O7" s="706">
        <f>MEDIAN(E7,G7,I7,K7)</f>
        <v>133.5</v>
      </c>
      <c r="P7" s="699">
        <f>MIN(E7,G7,I7,K7)</f>
        <v>102.35</v>
      </c>
    </row>
    <row r="8" spans="2:16" ht="15" customHeight="1" x14ac:dyDescent="0.2">
      <c r="B8" s="763" t="s">
        <v>281</v>
      </c>
      <c r="C8" s="764"/>
      <c r="D8" s="688">
        <v>826</v>
      </c>
      <c r="E8" s="674">
        <v>102.35</v>
      </c>
      <c r="F8" s="686">
        <f t="shared" si="0"/>
        <v>84541.099999999991</v>
      </c>
      <c r="G8" s="674">
        <v>137</v>
      </c>
      <c r="H8" s="686">
        <f>D8*G8</f>
        <v>113162</v>
      </c>
      <c r="I8" s="674">
        <v>135</v>
      </c>
      <c r="J8" s="686">
        <f t="shared" ref="J8:J11" si="1">D8*I8</f>
        <v>111510</v>
      </c>
      <c r="K8" s="674">
        <v>142.44999999999999</v>
      </c>
      <c r="L8" s="686">
        <f t="shared" ref="L8:L11" si="2">D8*K8</f>
        <v>117663.7</v>
      </c>
      <c r="M8" s="710">
        <f t="shared" ref="M8:M11" si="3">_xlfn.STDEV.S(E8,G8,I8,K8)/AVERAGE(E8,G8,I8,K8)</f>
        <v>0.14067146711876996</v>
      </c>
      <c r="N8" s="698">
        <f t="shared" ref="N8:N26" si="4">AVERAGE(E8,G8,I8,K8,)</f>
        <v>103.35999999999999</v>
      </c>
      <c r="O8" s="706">
        <f t="shared" ref="O8:O11" si="5">MEDIAN(E8,G8,I8,K8)</f>
        <v>136</v>
      </c>
      <c r="P8" s="699">
        <f t="shared" ref="P8:P11" si="6">MIN(E8,G8,I8,K8)</f>
        <v>102.35</v>
      </c>
    </row>
    <row r="9" spans="2:16" ht="15" customHeight="1" x14ac:dyDescent="0.2">
      <c r="B9" s="763" t="s">
        <v>282</v>
      </c>
      <c r="C9" s="764"/>
      <c r="D9" s="688">
        <v>181</v>
      </c>
      <c r="E9" s="674">
        <v>83.04</v>
      </c>
      <c r="F9" s="686">
        <f t="shared" si="0"/>
        <v>15030.240000000002</v>
      </c>
      <c r="G9" s="674">
        <v>137</v>
      </c>
      <c r="H9" s="686">
        <f>D9*G9</f>
        <v>24797</v>
      </c>
      <c r="I9" s="674">
        <v>145</v>
      </c>
      <c r="J9" s="686">
        <f t="shared" si="1"/>
        <v>26245</v>
      </c>
      <c r="K9" s="674">
        <v>152.61000000000001</v>
      </c>
      <c r="L9" s="686">
        <f t="shared" si="2"/>
        <v>27622.410000000003</v>
      </c>
      <c r="M9" s="710">
        <f t="shared" si="3"/>
        <v>0.24391101411768282</v>
      </c>
      <c r="N9" s="698">
        <f t="shared" si="4"/>
        <v>103.53000000000002</v>
      </c>
      <c r="O9" s="706">
        <f t="shared" si="5"/>
        <v>141</v>
      </c>
      <c r="P9" s="699">
        <f t="shared" si="6"/>
        <v>83.04</v>
      </c>
    </row>
    <row r="10" spans="2:16" ht="15" customHeight="1" x14ac:dyDescent="0.2">
      <c r="B10" s="763" t="s">
        <v>277</v>
      </c>
      <c r="C10" s="764"/>
      <c r="D10" s="688">
        <v>1032</v>
      </c>
      <c r="E10" s="674">
        <v>178.35</v>
      </c>
      <c r="F10" s="686">
        <f t="shared" si="0"/>
        <v>184057.19999999998</v>
      </c>
      <c r="G10" s="674">
        <v>137</v>
      </c>
      <c r="H10" s="686">
        <f>D10*G10</f>
        <v>141384</v>
      </c>
      <c r="I10" s="674">
        <v>130</v>
      </c>
      <c r="J10" s="686">
        <f t="shared" si="1"/>
        <v>134160</v>
      </c>
      <c r="K10" s="674">
        <v>142.44999999999999</v>
      </c>
      <c r="L10" s="686">
        <f t="shared" si="2"/>
        <v>147008.4</v>
      </c>
      <c r="M10" s="710">
        <f t="shared" si="3"/>
        <v>0.1466120692243216</v>
      </c>
      <c r="N10" s="698">
        <f t="shared" si="4"/>
        <v>117.55999999999999</v>
      </c>
      <c r="O10" s="706">
        <f t="shared" si="5"/>
        <v>139.72499999999999</v>
      </c>
      <c r="P10" s="699">
        <f t="shared" si="6"/>
        <v>130</v>
      </c>
    </row>
    <row r="11" spans="2:16" ht="15" customHeight="1" x14ac:dyDescent="0.2">
      <c r="B11" s="763" t="s">
        <v>284</v>
      </c>
      <c r="C11" s="764"/>
      <c r="D11" s="688">
        <v>413</v>
      </c>
      <c r="E11" s="674">
        <v>102.35</v>
      </c>
      <c r="F11" s="686">
        <f t="shared" si="0"/>
        <v>42270.549999999996</v>
      </c>
      <c r="G11" s="674">
        <v>137</v>
      </c>
      <c r="H11" s="686">
        <f>D11*G11</f>
        <v>56581</v>
      </c>
      <c r="I11" s="674">
        <v>135</v>
      </c>
      <c r="J11" s="686">
        <f t="shared" si="1"/>
        <v>55755</v>
      </c>
      <c r="K11" s="674">
        <v>142.44999999999999</v>
      </c>
      <c r="L11" s="686">
        <f t="shared" si="2"/>
        <v>58831.85</v>
      </c>
      <c r="M11" s="710">
        <f t="shared" si="3"/>
        <v>0.14067146711876996</v>
      </c>
      <c r="N11" s="698">
        <f t="shared" si="4"/>
        <v>103.35999999999999</v>
      </c>
      <c r="O11" s="706">
        <f t="shared" si="5"/>
        <v>136</v>
      </c>
      <c r="P11" s="699">
        <f t="shared" si="6"/>
        <v>102.35</v>
      </c>
    </row>
    <row r="12" spans="2:16" ht="15.75" hidden="1" customHeight="1" x14ac:dyDescent="0.2">
      <c r="B12" s="763"/>
      <c r="C12" s="764"/>
      <c r="D12" s="688"/>
      <c r="E12" s="674" t="e">
        <f>ROUND(#REF!,2)</f>
        <v>#REF!</v>
      </c>
      <c r="F12" s="686" t="e">
        <f t="shared" si="0"/>
        <v>#REF!</v>
      </c>
      <c r="G12" s="674" t="e">
        <f>ROUND(#REF!,2)</f>
        <v>#REF!</v>
      </c>
      <c r="H12" s="686" t="e">
        <f t="shared" ref="H12:H26" si="7">F12*G12</f>
        <v>#REF!</v>
      </c>
      <c r="I12" s="674" t="e">
        <f>ROUND(#REF!,2)</f>
        <v>#REF!</v>
      </c>
      <c r="J12" s="686" t="e">
        <f t="shared" ref="J12:J26" si="8">H12*I12</f>
        <v>#REF!</v>
      </c>
      <c r="K12" s="674" t="e">
        <f>ROUND(#REF!,2)</f>
        <v>#REF!</v>
      </c>
      <c r="L12" s="686" t="e">
        <f t="shared" ref="L12:L26" si="9">J12*K12</f>
        <v>#REF!</v>
      </c>
      <c r="M12" s="706"/>
      <c r="N12" s="686" t="e">
        <f t="shared" si="4"/>
        <v>#REF!</v>
      </c>
      <c r="O12" s="697" t="e">
        <f>N12*#REF!</f>
        <v>#REF!</v>
      </c>
      <c r="P12" s="687" t="e">
        <f>O12*#REF!</f>
        <v>#REF!</v>
      </c>
    </row>
    <row r="13" spans="2:16" ht="15" hidden="1" customHeight="1" x14ac:dyDescent="0.2">
      <c r="B13" s="763"/>
      <c r="C13" s="764"/>
      <c r="D13" s="688"/>
      <c r="E13" s="674" t="e">
        <f>ROUND(#REF!,2)</f>
        <v>#REF!</v>
      </c>
      <c r="F13" s="686" t="e">
        <f t="shared" si="0"/>
        <v>#REF!</v>
      </c>
      <c r="G13" s="674" t="e">
        <f>ROUND(#REF!,2)</f>
        <v>#REF!</v>
      </c>
      <c r="H13" s="686" t="e">
        <f t="shared" si="7"/>
        <v>#REF!</v>
      </c>
      <c r="I13" s="674" t="e">
        <f>ROUND(#REF!,2)</f>
        <v>#REF!</v>
      </c>
      <c r="J13" s="686" t="e">
        <f t="shared" si="8"/>
        <v>#REF!</v>
      </c>
      <c r="K13" s="674" t="e">
        <f>ROUND(#REF!,2)</f>
        <v>#REF!</v>
      </c>
      <c r="L13" s="686" t="e">
        <f t="shared" si="9"/>
        <v>#REF!</v>
      </c>
      <c r="M13" s="706"/>
      <c r="N13" s="686" t="e">
        <f t="shared" si="4"/>
        <v>#REF!</v>
      </c>
      <c r="O13" s="697" t="e">
        <f>N13*#REF!</f>
        <v>#REF!</v>
      </c>
      <c r="P13" s="687" t="e">
        <f>O13*#REF!</f>
        <v>#REF!</v>
      </c>
    </row>
    <row r="14" spans="2:16" ht="15" hidden="1" customHeight="1" x14ac:dyDescent="0.2">
      <c r="B14" s="763"/>
      <c r="C14" s="764"/>
      <c r="D14" s="688"/>
      <c r="E14" s="674" t="e">
        <f>ROUND(#REF!,2)</f>
        <v>#REF!</v>
      </c>
      <c r="F14" s="686" t="e">
        <f t="shared" si="0"/>
        <v>#REF!</v>
      </c>
      <c r="G14" s="674" t="e">
        <f>ROUND(#REF!,2)</f>
        <v>#REF!</v>
      </c>
      <c r="H14" s="686" t="e">
        <f t="shared" si="7"/>
        <v>#REF!</v>
      </c>
      <c r="I14" s="674" t="e">
        <f>ROUND(#REF!,2)</f>
        <v>#REF!</v>
      </c>
      <c r="J14" s="686" t="e">
        <f t="shared" si="8"/>
        <v>#REF!</v>
      </c>
      <c r="K14" s="674" t="e">
        <f>ROUND(#REF!,2)</f>
        <v>#REF!</v>
      </c>
      <c r="L14" s="686" t="e">
        <f t="shared" si="9"/>
        <v>#REF!</v>
      </c>
      <c r="M14" s="706"/>
      <c r="N14" s="686" t="e">
        <f t="shared" si="4"/>
        <v>#REF!</v>
      </c>
      <c r="O14" s="697" t="e">
        <f>N14*#REF!</f>
        <v>#REF!</v>
      </c>
      <c r="P14" s="687" t="e">
        <f>O14*#REF!</f>
        <v>#REF!</v>
      </c>
    </row>
    <row r="15" spans="2:16" ht="15" hidden="1" customHeight="1" x14ac:dyDescent="0.2">
      <c r="B15" s="763"/>
      <c r="C15" s="764"/>
      <c r="D15" s="688"/>
      <c r="E15" s="674" t="e">
        <f>ROUND(#REF!,2)</f>
        <v>#REF!</v>
      </c>
      <c r="F15" s="686" t="e">
        <f t="shared" si="0"/>
        <v>#REF!</v>
      </c>
      <c r="G15" s="674" t="e">
        <f>ROUND(#REF!,2)</f>
        <v>#REF!</v>
      </c>
      <c r="H15" s="686" t="e">
        <f t="shared" si="7"/>
        <v>#REF!</v>
      </c>
      <c r="I15" s="674" t="e">
        <f>ROUND(#REF!,2)</f>
        <v>#REF!</v>
      </c>
      <c r="J15" s="686" t="e">
        <f t="shared" si="8"/>
        <v>#REF!</v>
      </c>
      <c r="K15" s="674" t="e">
        <f>ROUND(#REF!,2)</f>
        <v>#REF!</v>
      </c>
      <c r="L15" s="686" t="e">
        <f t="shared" si="9"/>
        <v>#REF!</v>
      </c>
      <c r="M15" s="706"/>
      <c r="N15" s="686" t="e">
        <f t="shared" si="4"/>
        <v>#REF!</v>
      </c>
      <c r="O15" s="697" t="e">
        <f>N15*#REF!</f>
        <v>#REF!</v>
      </c>
      <c r="P15" s="687" t="e">
        <f>O15*#REF!</f>
        <v>#REF!</v>
      </c>
    </row>
    <row r="16" spans="2:16" ht="15" hidden="1" customHeight="1" x14ac:dyDescent="0.2">
      <c r="B16" s="763"/>
      <c r="C16" s="764"/>
      <c r="D16" s="688">
        <v>0</v>
      </c>
      <c r="E16" s="674" t="e">
        <f>ROUND(#REF!,2)</f>
        <v>#REF!</v>
      </c>
      <c r="F16" s="686" t="e">
        <f t="shared" si="0"/>
        <v>#REF!</v>
      </c>
      <c r="G16" s="674" t="e">
        <f>ROUND(#REF!,2)</f>
        <v>#REF!</v>
      </c>
      <c r="H16" s="686" t="e">
        <f t="shared" si="7"/>
        <v>#REF!</v>
      </c>
      <c r="I16" s="674" t="e">
        <f>ROUND(#REF!,2)</f>
        <v>#REF!</v>
      </c>
      <c r="J16" s="686" t="e">
        <f t="shared" si="8"/>
        <v>#REF!</v>
      </c>
      <c r="K16" s="674" t="e">
        <f>ROUND(#REF!,2)</f>
        <v>#REF!</v>
      </c>
      <c r="L16" s="686" t="e">
        <f t="shared" si="9"/>
        <v>#REF!</v>
      </c>
      <c r="M16" s="706"/>
      <c r="N16" s="686" t="e">
        <f t="shared" si="4"/>
        <v>#REF!</v>
      </c>
      <c r="O16" s="697" t="e">
        <f>N16*#REF!</f>
        <v>#REF!</v>
      </c>
      <c r="P16" s="687" t="e">
        <f>O16*#REF!</f>
        <v>#REF!</v>
      </c>
    </row>
    <row r="17" spans="2:16" ht="15" hidden="1" customHeight="1" x14ac:dyDescent="0.2">
      <c r="B17" s="763"/>
      <c r="C17" s="764"/>
      <c r="D17" s="688">
        <v>0</v>
      </c>
      <c r="E17" s="674" t="e">
        <f>ROUND(#REF!,2)</f>
        <v>#REF!</v>
      </c>
      <c r="F17" s="686" t="e">
        <f t="shared" si="0"/>
        <v>#REF!</v>
      </c>
      <c r="G17" s="674" t="e">
        <f>ROUND(#REF!,2)</f>
        <v>#REF!</v>
      </c>
      <c r="H17" s="686" t="e">
        <f t="shared" si="7"/>
        <v>#REF!</v>
      </c>
      <c r="I17" s="674" t="e">
        <f>ROUND(#REF!,2)</f>
        <v>#REF!</v>
      </c>
      <c r="J17" s="686" t="e">
        <f t="shared" si="8"/>
        <v>#REF!</v>
      </c>
      <c r="K17" s="674" t="e">
        <f>ROUND(#REF!,2)</f>
        <v>#REF!</v>
      </c>
      <c r="L17" s="686" t="e">
        <f t="shared" si="9"/>
        <v>#REF!</v>
      </c>
      <c r="M17" s="706"/>
      <c r="N17" s="686" t="e">
        <f t="shared" si="4"/>
        <v>#REF!</v>
      </c>
      <c r="O17" s="697" t="e">
        <f>N17*#REF!</f>
        <v>#REF!</v>
      </c>
      <c r="P17" s="687" t="e">
        <f>O17*#REF!</f>
        <v>#REF!</v>
      </c>
    </row>
    <row r="18" spans="2:16" ht="15" hidden="1" customHeight="1" x14ac:dyDescent="0.2">
      <c r="B18" s="763"/>
      <c r="C18" s="764"/>
      <c r="D18" s="688">
        <v>0</v>
      </c>
      <c r="E18" s="674" t="e">
        <f>ROUND(#REF!,2)</f>
        <v>#REF!</v>
      </c>
      <c r="F18" s="686" t="e">
        <f t="shared" si="0"/>
        <v>#REF!</v>
      </c>
      <c r="G18" s="674" t="e">
        <f>ROUND(#REF!,2)</f>
        <v>#REF!</v>
      </c>
      <c r="H18" s="686" t="e">
        <f t="shared" si="7"/>
        <v>#REF!</v>
      </c>
      <c r="I18" s="674" t="e">
        <f>ROUND(#REF!,2)</f>
        <v>#REF!</v>
      </c>
      <c r="J18" s="686" t="e">
        <f t="shared" si="8"/>
        <v>#REF!</v>
      </c>
      <c r="K18" s="674" t="e">
        <f>ROUND(#REF!,2)</f>
        <v>#REF!</v>
      </c>
      <c r="L18" s="686" t="e">
        <f t="shared" si="9"/>
        <v>#REF!</v>
      </c>
      <c r="M18" s="706"/>
      <c r="N18" s="686" t="e">
        <f t="shared" si="4"/>
        <v>#REF!</v>
      </c>
      <c r="O18" s="697" t="e">
        <f>N18*#REF!</f>
        <v>#REF!</v>
      </c>
      <c r="P18" s="687" t="e">
        <f>O18*#REF!</f>
        <v>#REF!</v>
      </c>
    </row>
    <row r="19" spans="2:16" ht="15" hidden="1" customHeight="1" x14ac:dyDescent="0.2">
      <c r="B19" s="763"/>
      <c r="C19" s="764"/>
      <c r="D19" s="688">
        <v>0</v>
      </c>
      <c r="E19" s="674" t="e">
        <f>ROUND(#REF!,2)</f>
        <v>#REF!</v>
      </c>
      <c r="F19" s="686" t="e">
        <f t="shared" si="0"/>
        <v>#REF!</v>
      </c>
      <c r="G19" s="674" t="e">
        <f>ROUND(#REF!,2)</f>
        <v>#REF!</v>
      </c>
      <c r="H19" s="686" t="e">
        <f t="shared" si="7"/>
        <v>#REF!</v>
      </c>
      <c r="I19" s="674" t="e">
        <f>ROUND(#REF!,2)</f>
        <v>#REF!</v>
      </c>
      <c r="J19" s="686" t="e">
        <f t="shared" si="8"/>
        <v>#REF!</v>
      </c>
      <c r="K19" s="674" t="e">
        <f>ROUND(#REF!,2)</f>
        <v>#REF!</v>
      </c>
      <c r="L19" s="686" t="e">
        <f t="shared" si="9"/>
        <v>#REF!</v>
      </c>
      <c r="M19" s="706"/>
      <c r="N19" s="686" t="e">
        <f t="shared" si="4"/>
        <v>#REF!</v>
      </c>
      <c r="O19" s="697" t="e">
        <f>N19*#REF!</f>
        <v>#REF!</v>
      </c>
      <c r="P19" s="687" t="e">
        <f>O19*#REF!</f>
        <v>#REF!</v>
      </c>
    </row>
    <row r="20" spans="2:16" ht="15" hidden="1" customHeight="1" x14ac:dyDescent="0.2">
      <c r="B20" s="763"/>
      <c r="C20" s="764"/>
      <c r="D20" s="688">
        <v>0</v>
      </c>
      <c r="E20" s="674" t="e">
        <f>ROUND(#REF!,2)</f>
        <v>#REF!</v>
      </c>
      <c r="F20" s="686" t="e">
        <f t="shared" si="0"/>
        <v>#REF!</v>
      </c>
      <c r="G20" s="674" t="e">
        <f>ROUND(#REF!,2)</f>
        <v>#REF!</v>
      </c>
      <c r="H20" s="686" t="e">
        <f t="shared" si="7"/>
        <v>#REF!</v>
      </c>
      <c r="I20" s="674" t="e">
        <f>ROUND(#REF!,2)</f>
        <v>#REF!</v>
      </c>
      <c r="J20" s="686" t="e">
        <f t="shared" si="8"/>
        <v>#REF!</v>
      </c>
      <c r="K20" s="674" t="e">
        <f>ROUND(#REF!,2)</f>
        <v>#REF!</v>
      </c>
      <c r="L20" s="686" t="e">
        <f t="shared" si="9"/>
        <v>#REF!</v>
      </c>
      <c r="M20" s="706"/>
      <c r="N20" s="686" t="e">
        <f t="shared" si="4"/>
        <v>#REF!</v>
      </c>
      <c r="O20" s="697" t="e">
        <f>N20*#REF!</f>
        <v>#REF!</v>
      </c>
      <c r="P20" s="687" t="e">
        <f>O20*#REF!</f>
        <v>#REF!</v>
      </c>
    </row>
    <row r="21" spans="2:16" ht="15" hidden="1" customHeight="1" x14ac:dyDescent="0.2">
      <c r="B21" s="763"/>
      <c r="C21" s="764"/>
      <c r="D21" s="688">
        <v>0</v>
      </c>
      <c r="E21" s="674" t="e">
        <f>ROUND(#REF!,2)</f>
        <v>#REF!</v>
      </c>
      <c r="F21" s="686" t="e">
        <f t="shared" si="0"/>
        <v>#REF!</v>
      </c>
      <c r="G21" s="674" t="e">
        <f>ROUND(#REF!,2)</f>
        <v>#REF!</v>
      </c>
      <c r="H21" s="686" t="e">
        <f t="shared" si="7"/>
        <v>#REF!</v>
      </c>
      <c r="I21" s="674" t="e">
        <f>ROUND(#REF!,2)</f>
        <v>#REF!</v>
      </c>
      <c r="J21" s="686" t="e">
        <f t="shared" si="8"/>
        <v>#REF!</v>
      </c>
      <c r="K21" s="674" t="e">
        <f>ROUND(#REF!,2)</f>
        <v>#REF!</v>
      </c>
      <c r="L21" s="686" t="e">
        <f t="shared" si="9"/>
        <v>#REF!</v>
      </c>
      <c r="M21" s="706"/>
      <c r="N21" s="686" t="e">
        <f t="shared" si="4"/>
        <v>#REF!</v>
      </c>
      <c r="O21" s="697" t="e">
        <f>N21*#REF!</f>
        <v>#REF!</v>
      </c>
      <c r="P21" s="687" t="e">
        <f>O21*#REF!</f>
        <v>#REF!</v>
      </c>
    </row>
    <row r="22" spans="2:16" ht="15" hidden="1" customHeight="1" x14ac:dyDescent="0.2">
      <c r="B22" s="763"/>
      <c r="C22" s="764"/>
      <c r="D22" s="688">
        <v>0</v>
      </c>
      <c r="E22" s="674" t="e">
        <f>ROUND(#REF!,2)</f>
        <v>#REF!</v>
      </c>
      <c r="F22" s="686" t="e">
        <f t="shared" si="0"/>
        <v>#REF!</v>
      </c>
      <c r="G22" s="674" t="e">
        <f>ROUND(#REF!,2)</f>
        <v>#REF!</v>
      </c>
      <c r="H22" s="686" t="e">
        <f t="shared" si="7"/>
        <v>#REF!</v>
      </c>
      <c r="I22" s="674" t="e">
        <f>ROUND(#REF!,2)</f>
        <v>#REF!</v>
      </c>
      <c r="J22" s="686" t="e">
        <f t="shared" si="8"/>
        <v>#REF!</v>
      </c>
      <c r="K22" s="674" t="e">
        <f>ROUND(#REF!,2)</f>
        <v>#REF!</v>
      </c>
      <c r="L22" s="686" t="e">
        <f t="shared" si="9"/>
        <v>#REF!</v>
      </c>
      <c r="M22" s="706"/>
      <c r="N22" s="686" t="e">
        <f t="shared" si="4"/>
        <v>#REF!</v>
      </c>
      <c r="O22" s="697" t="e">
        <f>N22*#REF!</f>
        <v>#REF!</v>
      </c>
      <c r="P22" s="687" t="e">
        <f>O22*#REF!</f>
        <v>#REF!</v>
      </c>
    </row>
    <row r="23" spans="2:16" ht="15" hidden="1" customHeight="1" x14ac:dyDescent="0.2">
      <c r="B23" s="763"/>
      <c r="C23" s="764"/>
      <c r="D23" s="688">
        <v>0</v>
      </c>
      <c r="E23" s="674" t="e">
        <f>ROUND(#REF!,2)</f>
        <v>#REF!</v>
      </c>
      <c r="F23" s="686" t="e">
        <f t="shared" si="0"/>
        <v>#REF!</v>
      </c>
      <c r="G23" s="674" t="e">
        <f>ROUND(#REF!,2)</f>
        <v>#REF!</v>
      </c>
      <c r="H23" s="686" t="e">
        <f t="shared" si="7"/>
        <v>#REF!</v>
      </c>
      <c r="I23" s="674" t="e">
        <f>ROUND(#REF!,2)</f>
        <v>#REF!</v>
      </c>
      <c r="J23" s="686" t="e">
        <f t="shared" si="8"/>
        <v>#REF!</v>
      </c>
      <c r="K23" s="674" t="e">
        <f>ROUND(#REF!,2)</f>
        <v>#REF!</v>
      </c>
      <c r="L23" s="686" t="e">
        <f t="shared" si="9"/>
        <v>#REF!</v>
      </c>
      <c r="M23" s="706"/>
      <c r="N23" s="686" t="e">
        <f t="shared" si="4"/>
        <v>#REF!</v>
      </c>
      <c r="O23" s="697" t="e">
        <f>N23*#REF!</f>
        <v>#REF!</v>
      </c>
      <c r="P23" s="687" t="e">
        <f>O23*#REF!</f>
        <v>#REF!</v>
      </c>
    </row>
    <row r="24" spans="2:16" ht="15" hidden="1" customHeight="1" x14ac:dyDescent="0.2">
      <c r="B24" s="763"/>
      <c r="C24" s="764"/>
      <c r="D24" s="688">
        <v>0</v>
      </c>
      <c r="E24" s="674" t="e">
        <f>ROUND(#REF!,2)</f>
        <v>#REF!</v>
      </c>
      <c r="F24" s="686" t="e">
        <f t="shared" si="0"/>
        <v>#REF!</v>
      </c>
      <c r="G24" s="674" t="e">
        <f>ROUND(#REF!,2)</f>
        <v>#REF!</v>
      </c>
      <c r="H24" s="686" t="e">
        <f t="shared" si="7"/>
        <v>#REF!</v>
      </c>
      <c r="I24" s="674" t="e">
        <f>ROUND(#REF!,2)</f>
        <v>#REF!</v>
      </c>
      <c r="J24" s="686" t="e">
        <f t="shared" si="8"/>
        <v>#REF!</v>
      </c>
      <c r="K24" s="674" t="e">
        <f>ROUND(#REF!,2)</f>
        <v>#REF!</v>
      </c>
      <c r="L24" s="686" t="e">
        <f t="shared" si="9"/>
        <v>#REF!</v>
      </c>
      <c r="M24" s="706"/>
      <c r="N24" s="686" t="e">
        <f t="shared" si="4"/>
        <v>#REF!</v>
      </c>
      <c r="O24" s="697" t="e">
        <f>N24*#REF!</f>
        <v>#REF!</v>
      </c>
      <c r="P24" s="687" t="e">
        <f>O24*#REF!</f>
        <v>#REF!</v>
      </c>
    </row>
    <row r="25" spans="2:16" ht="15" hidden="1" customHeight="1" x14ac:dyDescent="0.2">
      <c r="B25" s="763"/>
      <c r="C25" s="764"/>
      <c r="D25" s="688">
        <v>0</v>
      </c>
      <c r="E25" s="674" t="e">
        <f>ROUND(#REF!,2)</f>
        <v>#REF!</v>
      </c>
      <c r="F25" s="686" t="e">
        <f t="shared" si="0"/>
        <v>#REF!</v>
      </c>
      <c r="G25" s="674" t="e">
        <f>ROUND(#REF!,2)</f>
        <v>#REF!</v>
      </c>
      <c r="H25" s="686" t="e">
        <f t="shared" si="7"/>
        <v>#REF!</v>
      </c>
      <c r="I25" s="674" t="e">
        <f>ROUND(#REF!,2)</f>
        <v>#REF!</v>
      </c>
      <c r="J25" s="686" t="e">
        <f t="shared" si="8"/>
        <v>#REF!</v>
      </c>
      <c r="K25" s="674" t="e">
        <f>ROUND(#REF!,2)</f>
        <v>#REF!</v>
      </c>
      <c r="L25" s="686" t="e">
        <f t="shared" si="9"/>
        <v>#REF!</v>
      </c>
      <c r="M25" s="706"/>
      <c r="N25" s="686" t="e">
        <f t="shared" si="4"/>
        <v>#REF!</v>
      </c>
      <c r="O25" s="697" t="e">
        <f>N25*#REF!</f>
        <v>#REF!</v>
      </c>
      <c r="P25" s="687" t="e">
        <f>O25*#REF!</f>
        <v>#REF!</v>
      </c>
    </row>
    <row r="26" spans="2:16" ht="16.5" hidden="1" customHeight="1" x14ac:dyDescent="0.2">
      <c r="B26" s="763"/>
      <c r="C26" s="764"/>
      <c r="D26" s="688">
        <v>0</v>
      </c>
      <c r="E26" s="674" t="e">
        <f>ROUND(#REF!,2)</f>
        <v>#REF!</v>
      </c>
      <c r="F26" s="686" t="e">
        <f t="shared" si="0"/>
        <v>#REF!</v>
      </c>
      <c r="G26" s="674" t="e">
        <f>ROUND(#REF!,2)</f>
        <v>#REF!</v>
      </c>
      <c r="H26" s="686" t="e">
        <f t="shared" si="7"/>
        <v>#REF!</v>
      </c>
      <c r="I26" s="674" t="e">
        <f>ROUND(#REF!,2)</f>
        <v>#REF!</v>
      </c>
      <c r="J26" s="686" t="e">
        <f t="shared" si="8"/>
        <v>#REF!</v>
      </c>
      <c r="K26" s="674" t="e">
        <f>ROUND(#REF!,2)</f>
        <v>#REF!</v>
      </c>
      <c r="L26" s="686" t="e">
        <f t="shared" si="9"/>
        <v>#REF!</v>
      </c>
      <c r="M26" s="706"/>
      <c r="N26" s="686" t="e">
        <f t="shared" si="4"/>
        <v>#REF!</v>
      </c>
      <c r="O26" s="697" t="e">
        <f>N26*#REF!</f>
        <v>#REF!</v>
      </c>
      <c r="P26" s="687" t="e">
        <f>O26*#REF!</f>
        <v>#REF!</v>
      </c>
    </row>
    <row r="27" spans="2:16" ht="15" customHeight="1" x14ac:dyDescent="0.2">
      <c r="B27" s="759" t="s">
        <v>256</v>
      </c>
      <c r="C27" s="760"/>
      <c r="D27" s="689">
        <f>SUM(D7:D26)</f>
        <v>4516</v>
      </c>
      <c r="E27" s="675"/>
      <c r="F27" s="690">
        <f>SUM(F7:F11)</f>
        <v>537149.49</v>
      </c>
      <c r="G27" s="675"/>
      <c r="H27" s="690">
        <f>SUM(H7:H11)</f>
        <v>618692</v>
      </c>
      <c r="I27" s="675"/>
      <c r="J27" s="690">
        <f>SUM(J7:J11)</f>
        <v>595990</v>
      </c>
      <c r="K27" s="675"/>
      <c r="L27" s="690">
        <f>SUM(L7:L11)</f>
        <v>645143.16</v>
      </c>
      <c r="M27" s="711"/>
      <c r="N27" s="700">
        <f>(N7*D7)+(N8*D8)+(N9*D9)+(N10*D10)+(N11*D11)</f>
        <v>479394.93</v>
      </c>
      <c r="O27" s="707">
        <f>(O7*E7)+(O8*E8)+(O9*E9)+(O10*E10)+(O11*E11)</f>
        <v>78131.518749999988</v>
      </c>
      <c r="P27" s="701">
        <f>(P7*E7)+(P8*E8)+(P9*E9)+(P10*E10)+(P11*E11)</f>
        <v>61507.7091</v>
      </c>
    </row>
    <row r="28" spans="2:16" ht="15" customHeight="1" thickBot="1" x14ac:dyDescent="0.25">
      <c r="B28" s="761" t="s">
        <v>278</v>
      </c>
      <c r="C28" s="762"/>
      <c r="D28" s="693">
        <f>D27*12</f>
        <v>54192</v>
      </c>
      <c r="E28" s="713"/>
      <c r="F28" s="691">
        <f>F27*12</f>
        <v>6445793.8799999999</v>
      </c>
      <c r="G28" s="713"/>
      <c r="H28" s="691">
        <f>H27*12</f>
        <v>7424304</v>
      </c>
      <c r="I28" s="713"/>
      <c r="J28" s="691">
        <f>J27*12</f>
        <v>7151880</v>
      </c>
      <c r="K28" s="713"/>
      <c r="L28" s="691">
        <f>L27*12</f>
        <v>7741717.9199999999</v>
      </c>
      <c r="M28" s="714"/>
      <c r="N28" s="702">
        <f>N27*12</f>
        <v>5752739.1600000001</v>
      </c>
      <c r="O28" s="709">
        <f>O27*12</f>
        <v>937578.22499999986</v>
      </c>
      <c r="P28" s="703">
        <f>P27*12</f>
        <v>738092.50919999997</v>
      </c>
    </row>
    <row r="29" spans="2:16" x14ac:dyDescent="0.2">
      <c r="B29" s="619"/>
      <c r="C29" s="619"/>
      <c r="D29" s="622"/>
      <c r="E29" s="692"/>
      <c r="F29" s="623"/>
    </row>
    <row r="30" spans="2:16" ht="12.75" customHeight="1" thickBot="1" x14ac:dyDescent="0.25">
      <c r="E30" s="653"/>
    </row>
    <row r="31" spans="2:16" ht="20.25" customHeight="1" x14ac:dyDescent="0.2">
      <c r="B31" s="757" t="s">
        <v>292</v>
      </c>
      <c r="C31" s="758"/>
      <c r="D31" s="715">
        <f>_xlfn.STDEV.S(F28,H28,J28,L28)</f>
        <v>552142.34166446934</v>
      </c>
      <c r="E31" s="653"/>
    </row>
    <row r="32" spans="2:16" ht="19.5" customHeight="1" x14ac:dyDescent="0.2">
      <c r="B32" s="743" t="s">
        <v>293</v>
      </c>
      <c r="C32" s="744"/>
      <c r="D32" s="716">
        <f>D31/D33</f>
        <v>7.6783226398113885E-2</v>
      </c>
      <c r="E32" s="653"/>
    </row>
    <row r="33" spans="2:6" ht="21" customHeight="1" x14ac:dyDescent="0.2">
      <c r="B33" s="743" t="s">
        <v>294</v>
      </c>
      <c r="C33" s="744"/>
      <c r="D33" s="717">
        <f>AVERAGE(F28,H28,J28,L28)</f>
        <v>7190923.9499999993</v>
      </c>
      <c r="E33" s="653"/>
    </row>
    <row r="34" spans="2:6" ht="19.5" customHeight="1" x14ac:dyDescent="0.2">
      <c r="B34" s="743" t="s">
        <v>295</v>
      </c>
      <c r="C34" s="744"/>
      <c r="D34" s="718">
        <f>MEDIAN(F28,H28,J28,L28)</f>
        <v>7288092</v>
      </c>
      <c r="E34" s="652"/>
      <c r="F34" s="651"/>
    </row>
    <row r="35" spans="2:6" s="636" customFormat="1" ht="18.75" customHeight="1" thickBot="1" x14ac:dyDescent="0.25">
      <c r="B35" s="745" t="s">
        <v>296</v>
      </c>
      <c r="C35" s="746"/>
      <c r="D35" s="719">
        <f>MIN(F28,H28,J28,L28)</f>
        <v>6445793.8799999999</v>
      </c>
      <c r="E35" s="652"/>
      <c r="F35" s="651"/>
    </row>
    <row r="36" spans="2:6" x14ac:dyDescent="0.2">
      <c r="E36" s="652"/>
      <c r="F36" s="651"/>
    </row>
    <row r="37" spans="2:6" x14ac:dyDescent="0.2">
      <c r="E37" s="652"/>
      <c r="F37" s="651"/>
    </row>
    <row r="38" spans="2:6" x14ac:dyDescent="0.2">
      <c r="E38" s="652"/>
      <c r="F38" s="651"/>
    </row>
    <row r="39" spans="2:6" x14ac:dyDescent="0.2">
      <c r="E39" s="652"/>
      <c r="F39" s="651"/>
    </row>
    <row r="40" spans="2:6" ht="12.75" customHeight="1" x14ac:dyDescent="0.2"/>
    <row r="41" spans="2:6" ht="12.75" customHeight="1" x14ac:dyDescent="0.2"/>
    <row r="42" spans="2:6" ht="12.75" customHeight="1" x14ac:dyDescent="0.2"/>
    <row r="43" spans="2:6" ht="12.75" customHeight="1" x14ac:dyDescent="0.2"/>
    <row r="44" spans="2:6" ht="13.5" customHeight="1" x14ac:dyDescent="0.2"/>
    <row r="45" spans="2:6" ht="13.5" hidden="1" customHeight="1" thickBot="1" x14ac:dyDescent="0.25"/>
    <row r="46" spans="2:6" ht="13.5" hidden="1" customHeight="1" thickBot="1" x14ac:dyDescent="0.25"/>
    <row r="47" spans="2:6" ht="26.25" hidden="1" customHeight="1" x14ac:dyDescent="0.2"/>
    <row r="48" spans="2:6" ht="26.25" hidden="1" customHeight="1" thickBot="1" x14ac:dyDescent="0.25"/>
    <row r="49" ht="13.5" hidden="1" customHeight="1" thickBot="1" x14ac:dyDescent="0.25"/>
    <row r="50" ht="13.5" hidden="1" customHeight="1" thickBot="1" x14ac:dyDescent="0.25"/>
    <row r="51" ht="13.5" hidden="1" customHeight="1" thickBot="1" x14ac:dyDescent="0.25"/>
    <row r="52" ht="13.5" hidden="1" customHeight="1" thickBot="1" x14ac:dyDescent="0.25"/>
    <row r="53" ht="13.5" hidden="1" customHeight="1" thickBot="1" x14ac:dyDescent="0.25"/>
    <row r="54" ht="13.5" hidden="1" customHeight="1" thickBot="1" x14ac:dyDescent="0.25"/>
    <row r="55" ht="13.5" hidden="1" customHeight="1" thickBot="1" x14ac:dyDescent="0.25"/>
    <row r="56" ht="13.5" hidden="1" customHeight="1" thickBot="1" x14ac:dyDescent="0.25"/>
    <row r="57" ht="13.5" hidden="1" customHeight="1" thickBot="1" x14ac:dyDescent="0.25"/>
    <row r="58" ht="13.5" hidden="1" customHeight="1" thickBot="1" x14ac:dyDescent="0.25"/>
    <row r="59" ht="13.5" hidden="1" customHeight="1" thickBot="1" x14ac:dyDescent="0.25"/>
    <row r="63" ht="15.75" customHeight="1" x14ac:dyDescent="0.2"/>
    <row r="64" ht="15" customHeight="1" x14ac:dyDescent="0.2"/>
  </sheetData>
  <sheetProtection selectLockedCells="1"/>
  <mergeCells count="35">
    <mergeCell ref="B6:C6"/>
    <mergeCell ref="B5:D5"/>
    <mergeCell ref="E5:F5"/>
    <mergeCell ref="K5:L5"/>
    <mergeCell ref="B4:P4"/>
    <mergeCell ref="M5:P5"/>
    <mergeCell ref="B31:C31"/>
    <mergeCell ref="B32:C32"/>
    <mergeCell ref="B27:C27"/>
    <mergeCell ref="B28:C28"/>
    <mergeCell ref="B25:C25"/>
    <mergeCell ref="B26:C26"/>
    <mergeCell ref="B23:C23"/>
    <mergeCell ref="B24:C24"/>
    <mergeCell ref="B21:C21"/>
    <mergeCell ref="B22:C22"/>
    <mergeCell ref="B19:C19"/>
    <mergeCell ref="B20:C20"/>
    <mergeCell ref="B17:C17"/>
    <mergeCell ref="B33:C33"/>
    <mergeCell ref="B34:C34"/>
    <mergeCell ref="B35:C35"/>
    <mergeCell ref="G5:H5"/>
    <mergeCell ref="I5:J5"/>
    <mergeCell ref="B18:C18"/>
    <mergeCell ref="B15:C15"/>
    <mergeCell ref="B16:C16"/>
    <mergeCell ref="B13:C13"/>
    <mergeCell ref="B14:C14"/>
    <mergeCell ref="B11:C11"/>
    <mergeCell ref="B12:C12"/>
    <mergeCell ref="B9:C9"/>
    <mergeCell ref="B10:C10"/>
    <mergeCell ref="B7:C7"/>
    <mergeCell ref="B8:C8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zoomScale="120" zoomScaleNormal="120" workbookViewId="0">
      <selection sqref="A1:J25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76" t="s">
        <v>283</v>
      </c>
      <c r="B1" s="777"/>
      <c r="C1" s="777"/>
      <c r="D1" s="777"/>
      <c r="E1" s="777"/>
      <c r="F1" s="777"/>
      <c r="G1" s="777"/>
      <c r="H1" s="777"/>
      <c r="I1" s="777"/>
      <c r="J1" s="778"/>
    </row>
    <row r="2" spans="1:10" ht="12.75" x14ac:dyDescent="0.2">
      <c r="A2" s="788" t="s">
        <v>255</v>
      </c>
      <c r="B2" s="789"/>
      <c r="C2" s="789"/>
      <c r="D2" s="789"/>
      <c r="E2" s="789"/>
      <c r="F2" s="789"/>
      <c r="G2" s="789"/>
      <c r="H2" s="789"/>
      <c r="I2" s="789"/>
      <c r="J2" s="790"/>
    </row>
    <row r="3" spans="1:10" ht="15" customHeight="1" x14ac:dyDescent="0.2">
      <c r="A3" s="763" t="s">
        <v>28</v>
      </c>
      <c r="B3" s="764"/>
      <c r="C3" s="764"/>
      <c r="D3" s="764"/>
      <c r="E3" s="781" t="s">
        <v>29</v>
      </c>
      <c r="F3" s="783"/>
      <c r="G3" s="779" t="s">
        <v>263</v>
      </c>
      <c r="H3" s="780"/>
      <c r="I3" s="781" t="s">
        <v>264</v>
      </c>
      <c r="J3" s="782"/>
    </row>
    <row r="4" spans="1:10" ht="15" customHeight="1" x14ac:dyDescent="0.2">
      <c r="A4" s="763" t="s">
        <v>280</v>
      </c>
      <c r="B4" s="764"/>
      <c r="C4" s="764"/>
      <c r="D4" s="764"/>
      <c r="E4" s="784">
        <v>2064</v>
      </c>
      <c r="F4" s="785"/>
      <c r="G4" s="674">
        <f>ROUND(H4,2)</f>
        <v>0</v>
      </c>
      <c r="H4" s="673">
        <v>0</v>
      </c>
      <c r="I4" s="770">
        <f>E4*G4</f>
        <v>0</v>
      </c>
      <c r="J4" s="771"/>
    </row>
    <row r="5" spans="1:10" ht="15" customHeight="1" x14ac:dyDescent="0.2">
      <c r="A5" s="763" t="s">
        <v>281</v>
      </c>
      <c r="B5" s="764"/>
      <c r="C5" s="764"/>
      <c r="D5" s="764"/>
      <c r="E5" s="784">
        <v>826</v>
      </c>
      <c r="F5" s="785"/>
      <c r="G5" s="674">
        <f t="shared" ref="G5:G23" si="0">ROUND(H5,2)</f>
        <v>0</v>
      </c>
      <c r="H5" s="673">
        <v>0</v>
      </c>
      <c r="I5" s="770">
        <f>E5*G5</f>
        <v>0</v>
      </c>
      <c r="J5" s="771"/>
    </row>
    <row r="6" spans="1:10" ht="15" customHeight="1" x14ac:dyDescent="0.2">
      <c r="A6" s="763" t="s">
        <v>282</v>
      </c>
      <c r="B6" s="764"/>
      <c r="C6" s="764"/>
      <c r="D6" s="764"/>
      <c r="E6" s="784">
        <v>181</v>
      </c>
      <c r="F6" s="785"/>
      <c r="G6" s="674">
        <f t="shared" si="0"/>
        <v>0</v>
      </c>
      <c r="H6" s="673">
        <v>0</v>
      </c>
      <c r="I6" s="770">
        <f>E6*G6</f>
        <v>0</v>
      </c>
      <c r="J6" s="771"/>
    </row>
    <row r="7" spans="1:10" ht="15" customHeight="1" x14ac:dyDescent="0.2">
      <c r="A7" s="763" t="s">
        <v>277</v>
      </c>
      <c r="B7" s="764"/>
      <c r="C7" s="764"/>
      <c r="D7" s="764"/>
      <c r="E7" s="784">
        <v>1032</v>
      </c>
      <c r="F7" s="785"/>
      <c r="G7" s="674">
        <f t="shared" si="0"/>
        <v>0</v>
      </c>
      <c r="H7" s="673">
        <v>0</v>
      </c>
      <c r="I7" s="770">
        <f t="shared" ref="I7:I20" si="1">E7*G7</f>
        <v>0</v>
      </c>
      <c r="J7" s="771"/>
    </row>
    <row r="8" spans="1:10" ht="15" customHeight="1" x14ac:dyDescent="0.2">
      <c r="A8" s="763" t="s">
        <v>284</v>
      </c>
      <c r="B8" s="764"/>
      <c r="C8" s="764"/>
      <c r="D8" s="764"/>
      <c r="E8" s="784">
        <v>413</v>
      </c>
      <c r="F8" s="785"/>
      <c r="G8" s="674">
        <f t="shared" si="0"/>
        <v>0</v>
      </c>
      <c r="H8" s="673">
        <v>0</v>
      </c>
      <c r="I8" s="770">
        <f t="shared" si="1"/>
        <v>0</v>
      </c>
      <c r="J8" s="771"/>
    </row>
    <row r="9" spans="1:10" ht="15.75" hidden="1" customHeight="1" x14ac:dyDescent="0.2">
      <c r="A9" s="763"/>
      <c r="B9" s="764"/>
      <c r="C9" s="764"/>
      <c r="D9" s="764"/>
      <c r="E9" s="784"/>
      <c r="F9" s="785"/>
      <c r="G9" s="674">
        <f t="shared" si="0"/>
        <v>0</v>
      </c>
      <c r="H9" s="673">
        <v>0</v>
      </c>
      <c r="I9" s="770">
        <f t="shared" si="1"/>
        <v>0</v>
      </c>
      <c r="J9" s="771"/>
    </row>
    <row r="10" spans="1:10" ht="15" hidden="1" customHeight="1" x14ac:dyDescent="0.2">
      <c r="A10" s="763"/>
      <c r="B10" s="764"/>
      <c r="C10" s="764"/>
      <c r="D10" s="764"/>
      <c r="E10" s="784"/>
      <c r="F10" s="785"/>
      <c r="G10" s="674">
        <f t="shared" si="0"/>
        <v>0</v>
      </c>
      <c r="H10" s="673">
        <v>0</v>
      </c>
      <c r="I10" s="770">
        <f t="shared" si="1"/>
        <v>0</v>
      </c>
      <c r="J10" s="771"/>
    </row>
    <row r="11" spans="1:10" ht="15" hidden="1" customHeight="1" x14ac:dyDescent="0.2">
      <c r="A11" s="763"/>
      <c r="B11" s="764"/>
      <c r="C11" s="764"/>
      <c r="D11" s="764"/>
      <c r="E11" s="784"/>
      <c r="F11" s="785"/>
      <c r="G11" s="674">
        <f t="shared" si="0"/>
        <v>0</v>
      </c>
      <c r="H11" s="673">
        <v>0</v>
      </c>
      <c r="I11" s="770">
        <f t="shared" si="1"/>
        <v>0</v>
      </c>
      <c r="J11" s="771"/>
    </row>
    <row r="12" spans="1:10" ht="15" hidden="1" customHeight="1" x14ac:dyDescent="0.2">
      <c r="A12" s="763"/>
      <c r="B12" s="764"/>
      <c r="C12" s="764"/>
      <c r="D12" s="764"/>
      <c r="E12" s="784"/>
      <c r="F12" s="785"/>
      <c r="G12" s="674">
        <f t="shared" si="0"/>
        <v>0</v>
      </c>
      <c r="H12" s="673">
        <v>0</v>
      </c>
      <c r="I12" s="770">
        <f t="shared" si="1"/>
        <v>0</v>
      </c>
      <c r="J12" s="771"/>
    </row>
    <row r="13" spans="1:10" ht="15" hidden="1" customHeight="1" x14ac:dyDescent="0.2">
      <c r="A13" s="763"/>
      <c r="B13" s="764"/>
      <c r="C13" s="764"/>
      <c r="D13" s="764"/>
      <c r="E13" s="784">
        <v>0</v>
      </c>
      <c r="F13" s="785"/>
      <c r="G13" s="674">
        <f t="shared" si="0"/>
        <v>0</v>
      </c>
      <c r="H13" s="673">
        <v>0</v>
      </c>
      <c r="I13" s="770">
        <f t="shared" si="1"/>
        <v>0</v>
      </c>
      <c r="J13" s="771"/>
    </row>
    <row r="14" spans="1:10" ht="15" hidden="1" customHeight="1" x14ac:dyDescent="0.2">
      <c r="A14" s="763"/>
      <c r="B14" s="764"/>
      <c r="C14" s="764"/>
      <c r="D14" s="764"/>
      <c r="E14" s="784">
        <v>0</v>
      </c>
      <c r="F14" s="785"/>
      <c r="G14" s="674">
        <f t="shared" si="0"/>
        <v>0</v>
      </c>
      <c r="H14" s="673">
        <v>0</v>
      </c>
      <c r="I14" s="770">
        <f t="shared" si="1"/>
        <v>0</v>
      </c>
      <c r="J14" s="771"/>
    </row>
    <row r="15" spans="1:10" ht="15" hidden="1" customHeight="1" x14ac:dyDescent="0.2">
      <c r="A15" s="763"/>
      <c r="B15" s="764"/>
      <c r="C15" s="764"/>
      <c r="D15" s="764"/>
      <c r="E15" s="784">
        <v>0</v>
      </c>
      <c r="F15" s="785"/>
      <c r="G15" s="674">
        <f t="shared" si="0"/>
        <v>0</v>
      </c>
      <c r="H15" s="673">
        <v>0</v>
      </c>
      <c r="I15" s="770">
        <f t="shared" si="1"/>
        <v>0</v>
      </c>
      <c r="J15" s="771"/>
    </row>
    <row r="16" spans="1:10" ht="15" hidden="1" customHeight="1" x14ac:dyDescent="0.2">
      <c r="A16" s="763"/>
      <c r="B16" s="764"/>
      <c r="C16" s="764"/>
      <c r="D16" s="764"/>
      <c r="E16" s="784">
        <v>0</v>
      </c>
      <c r="F16" s="785"/>
      <c r="G16" s="674">
        <f t="shared" si="0"/>
        <v>0</v>
      </c>
      <c r="H16" s="673">
        <v>0</v>
      </c>
      <c r="I16" s="770">
        <f t="shared" si="1"/>
        <v>0</v>
      </c>
      <c r="J16" s="771"/>
    </row>
    <row r="17" spans="1:10" ht="15" hidden="1" customHeight="1" x14ac:dyDescent="0.2">
      <c r="A17" s="763"/>
      <c r="B17" s="764"/>
      <c r="C17" s="764"/>
      <c r="D17" s="764"/>
      <c r="E17" s="784">
        <v>0</v>
      </c>
      <c r="F17" s="785"/>
      <c r="G17" s="674">
        <f t="shared" si="0"/>
        <v>0</v>
      </c>
      <c r="H17" s="673">
        <v>0</v>
      </c>
      <c r="I17" s="770">
        <f t="shared" si="1"/>
        <v>0</v>
      </c>
      <c r="J17" s="771"/>
    </row>
    <row r="18" spans="1:10" ht="15" hidden="1" customHeight="1" x14ac:dyDescent="0.2">
      <c r="A18" s="763"/>
      <c r="B18" s="764"/>
      <c r="C18" s="764"/>
      <c r="D18" s="764"/>
      <c r="E18" s="784">
        <v>0</v>
      </c>
      <c r="F18" s="785"/>
      <c r="G18" s="674">
        <f t="shared" si="0"/>
        <v>0</v>
      </c>
      <c r="H18" s="673">
        <v>0</v>
      </c>
      <c r="I18" s="770">
        <f t="shared" si="1"/>
        <v>0</v>
      </c>
      <c r="J18" s="771"/>
    </row>
    <row r="19" spans="1:10" ht="15" hidden="1" customHeight="1" x14ac:dyDescent="0.2">
      <c r="A19" s="763"/>
      <c r="B19" s="764"/>
      <c r="C19" s="764"/>
      <c r="D19" s="764"/>
      <c r="E19" s="784">
        <v>0</v>
      </c>
      <c r="F19" s="785"/>
      <c r="G19" s="674">
        <f t="shared" si="0"/>
        <v>0</v>
      </c>
      <c r="H19" s="673">
        <v>0</v>
      </c>
      <c r="I19" s="770">
        <f t="shared" si="1"/>
        <v>0</v>
      </c>
      <c r="J19" s="771"/>
    </row>
    <row r="20" spans="1:10" ht="15" hidden="1" customHeight="1" x14ac:dyDescent="0.2">
      <c r="A20" s="763"/>
      <c r="B20" s="764"/>
      <c r="C20" s="764"/>
      <c r="D20" s="764"/>
      <c r="E20" s="784">
        <v>0</v>
      </c>
      <c r="F20" s="785"/>
      <c r="G20" s="674">
        <f t="shared" si="0"/>
        <v>0</v>
      </c>
      <c r="H20" s="673">
        <v>0</v>
      </c>
      <c r="I20" s="770">
        <f t="shared" si="1"/>
        <v>0</v>
      </c>
      <c r="J20" s="771"/>
    </row>
    <row r="21" spans="1:10" ht="15" hidden="1" customHeight="1" x14ac:dyDescent="0.2">
      <c r="A21" s="763"/>
      <c r="B21" s="764"/>
      <c r="C21" s="764"/>
      <c r="D21" s="764"/>
      <c r="E21" s="784">
        <v>0</v>
      </c>
      <c r="F21" s="785"/>
      <c r="G21" s="674">
        <f t="shared" si="0"/>
        <v>0</v>
      </c>
      <c r="H21" s="673">
        <v>0</v>
      </c>
      <c r="I21" s="770">
        <f>E21*G21</f>
        <v>0</v>
      </c>
      <c r="J21" s="771"/>
    </row>
    <row r="22" spans="1:10" ht="15" hidden="1" customHeight="1" x14ac:dyDescent="0.2">
      <c r="A22" s="763"/>
      <c r="B22" s="764"/>
      <c r="C22" s="764"/>
      <c r="D22" s="764"/>
      <c r="E22" s="784">
        <v>0</v>
      </c>
      <c r="F22" s="785"/>
      <c r="G22" s="674">
        <f t="shared" si="0"/>
        <v>0</v>
      </c>
      <c r="H22" s="673">
        <v>0</v>
      </c>
      <c r="I22" s="770">
        <f>E22*G22</f>
        <v>0</v>
      </c>
      <c r="J22" s="771"/>
    </row>
    <row r="23" spans="1:10" ht="16.5" hidden="1" customHeight="1" x14ac:dyDescent="0.2">
      <c r="A23" s="763"/>
      <c r="B23" s="764"/>
      <c r="C23" s="764"/>
      <c r="D23" s="764"/>
      <c r="E23" s="784">
        <v>0</v>
      </c>
      <c r="F23" s="785"/>
      <c r="G23" s="674">
        <f t="shared" si="0"/>
        <v>0</v>
      </c>
      <c r="H23" s="673">
        <v>0</v>
      </c>
      <c r="I23" s="770">
        <f>E23*G23</f>
        <v>0</v>
      </c>
      <c r="J23" s="771"/>
    </row>
    <row r="24" spans="1:10" ht="15" customHeight="1" x14ac:dyDescent="0.2">
      <c r="A24" s="759" t="s">
        <v>256</v>
      </c>
      <c r="B24" s="760"/>
      <c r="C24" s="760"/>
      <c r="D24" s="760"/>
      <c r="E24" s="786">
        <f>SUM(E4:F23)</f>
        <v>4516</v>
      </c>
      <c r="F24" s="787"/>
      <c r="G24" s="675"/>
      <c r="H24" s="803" t="s">
        <v>275</v>
      </c>
      <c r="I24" s="791">
        <f>SUM(I4:J22)</f>
        <v>0</v>
      </c>
      <c r="J24" s="792"/>
    </row>
    <row r="25" spans="1:10" ht="15" customHeight="1" thickBot="1" x14ac:dyDescent="0.25">
      <c r="A25" s="761" t="s">
        <v>278</v>
      </c>
      <c r="B25" s="762"/>
      <c r="C25" s="762"/>
      <c r="D25" s="762"/>
      <c r="E25" s="809">
        <f>E24*12</f>
        <v>54192</v>
      </c>
      <c r="F25" s="810"/>
      <c r="G25" s="675"/>
      <c r="H25" s="804"/>
      <c r="I25" s="805">
        <f>I24*12</f>
        <v>0</v>
      </c>
      <c r="J25" s="806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813" t="s">
        <v>265</v>
      </c>
      <c r="B27" s="814"/>
      <c r="C27" s="811" t="s">
        <v>262</v>
      </c>
      <c r="D27" s="812"/>
      <c r="F27" s="817" t="s">
        <v>266</v>
      </c>
      <c r="G27" s="625" t="s">
        <v>261</v>
      </c>
      <c r="H27" s="819" t="s">
        <v>254</v>
      </c>
      <c r="I27" s="807"/>
      <c r="J27" s="808"/>
    </row>
    <row r="28" spans="1:10" ht="12.75" x14ac:dyDescent="0.2">
      <c r="A28" s="815"/>
      <c r="B28" s="816"/>
      <c r="C28" s="670"/>
      <c r="D28" s="671" t="s">
        <v>275</v>
      </c>
      <c r="F28" s="818"/>
      <c r="G28" s="672" t="s">
        <v>275</v>
      </c>
      <c r="H28" s="820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821">
        <f>SUM(C29:C31)</f>
        <v>0</v>
      </c>
      <c r="D32" s="822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76" t="s">
        <v>267</v>
      </c>
      <c r="B35" s="777"/>
      <c r="C35" s="777"/>
      <c r="D35" s="777"/>
      <c r="E35" s="778"/>
      <c r="F35" s="776" t="s">
        <v>268</v>
      </c>
      <c r="G35" s="777"/>
      <c r="H35" s="777"/>
      <c r="I35" s="777"/>
      <c r="J35" s="778"/>
    </row>
    <row r="36" spans="1:10" ht="25.5" x14ac:dyDescent="0.2">
      <c r="A36" s="763" t="s">
        <v>28</v>
      </c>
      <c r="B36" s="764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72" t="str">
        <f>A4</f>
        <v>Médico Clínica Médica Plantão 24h (2ª a 6ª feira)</v>
      </c>
      <c r="B37" s="773"/>
      <c r="C37" s="676">
        <f>E4</f>
        <v>2064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72" t="str">
        <f t="shared" ref="A38:A56" si="3">A5</f>
        <v>Médico Clínica Médica Plantão 24h (sábado e domingo)</v>
      </c>
      <c r="B38" s="773"/>
      <c r="C38" s="676">
        <f t="shared" ref="C38:C56" si="4">E5</f>
        <v>826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72" t="str">
        <f t="shared" si="3"/>
        <v>Médica Clínica Médica Rotina</v>
      </c>
      <c r="B39" s="773"/>
      <c r="C39" s="676">
        <f t="shared" si="4"/>
        <v>181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72" t="str">
        <f t="shared" si="3"/>
        <v>Médico Pediatria Plantão 24h (2ª e 6ª feira)</v>
      </c>
      <c r="B40" s="773"/>
      <c r="C40" s="676">
        <f t="shared" si="4"/>
        <v>1032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3.5" thickBot="1" x14ac:dyDescent="0.25">
      <c r="A41" s="772" t="str">
        <f t="shared" si="3"/>
        <v>Médico Pediatria Plantão (sábado e domingo)</v>
      </c>
      <c r="B41" s="773"/>
      <c r="C41" s="676">
        <f t="shared" si="4"/>
        <v>413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72">
        <f t="shared" si="3"/>
        <v>0</v>
      </c>
      <c r="B42" s="773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72">
        <f t="shared" si="3"/>
        <v>0</v>
      </c>
      <c r="B43" s="773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26.25" hidden="1" customHeight="1" x14ac:dyDescent="0.2">
      <c r="A44" s="772">
        <f t="shared" si="3"/>
        <v>0</v>
      </c>
      <c r="B44" s="773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26.25" hidden="1" customHeight="1" thickBot="1" x14ac:dyDescent="0.25">
      <c r="A45" s="772">
        <f t="shared" si="3"/>
        <v>0</v>
      </c>
      <c r="B45" s="773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72">
        <f t="shared" si="3"/>
        <v>0</v>
      </c>
      <c r="B46" s="773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72">
        <f t="shared" si="3"/>
        <v>0</v>
      </c>
      <c r="B47" s="773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72">
        <f t="shared" si="3"/>
        <v>0</v>
      </c>
      <c r="B48" s="773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12.75" hidden="1" x14ac:dyDescent="0.2">
      <c r="A49" s="772">
        <f t="shared" si="3"/>
        <v>0</v>
      </c>
      <c r="B49" s="773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72">
        <f t="shared" si="3"/>
        <v>0</v>
      </c>
      <c r="B50" s="773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12.75" hidden="1" x14ac:dyDescent="0.2">
      <c r="A51" s="772">
        <f t="shared" si="3"/>
        <v>0</v>
      </c>
      <c r="B51" s="773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72">
        <f t="shared" si="3"/>
        <v>0</v>
      </c>
      <c r="B52" s="773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72">
        <f t="shared" si="3"/>
        <v>0</v>
      </c>
      <c r="B53" s="773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72">
        <f t="shared" si="3"/>
        <v>0</v>
      </c>
      <c r="B54" s="773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72">
        <f t="shared" si="3"/>
        <v>0</v>
      </c>
      <c r="B55" s="773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72">
        <f t="shared" si="3"/>
        <v>0</v>
      </c>
      <c r="B56" s="773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74" t="s">
        <v>8</v>
      </c>
      <c r="B57" s="775"/>
      <c r="C57" s="644">
        <f t="shared" ref="C57" si="12">E24</f>
        <v>4516</v>
      </c>
      <c r="D57" s="682"/>
      <c r="E57" s="645">
        <f>SUM(E37:E56)</f>
        <v>0</v>
      </c>
      <c r="F57" s="679" t="str">
        <f>IFERROR(J57/$J$57,"0")</f>
        <v>0</v>
      </c>
      <c r="G57" s="801"/>
      <c r="H57" s="802"/>
      <c r="I57" s="802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93" t="s">
        <v>276</v>
      </c>
      <c r="D59" s="794"/>
      <c r="E59" s="794"/>
      <c r="F59" s="797">
        <f>(C32+H32+E57)-J57</f>
        <v>0</v>
      </c>
      <c r="G59" s="797"/>
      <c r="H59" s="798"/>
      <c r="I59" s="650"/>
      <c r="J59" s="650"/>
    </row>
    <row r="60" spans="1:10" ht="15.75" customHeight="1" x14ac:dyDescent="0.2">
      <c r="C60" s="793" t="s">
        <v>269</v>
      </c>
      <c r="D60" s="794"/>
      <c r="E60" s="794"/>
      <c r="F60" s="797">
        <f>C32+H32+E57</f>
        <v>0</v>
      </c>
      <c r="G60" s="797"/>
      <c r="H60" s="798"/>
      <c r="I60" s="663"/>
      <c r="J60" s="628"/>
    </row>
    <row r="61" spans="1:10" ht="15" customHeight="1" thickBot="1" x14ac:dyDescent="0.25">
      <c r="C61" s="795" t="s">
        <v>279</v>
      </c>
      <c r="D61" s="796"/>
      <c r="E61" s="796"/>
      <c r="F61" s="799">
        <f>F60*12</f>
        <v>0</v>
      </c>
      <c r="G61" s="799"/>
      <c r="H61" s="800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825" t="s">
        <v>241</v>
      </c>
      <c r="B1" s="825"/>
      <c r="C1" s="825"/>
      <c r="D1" s="825"/>
      <c r="E1" s="825"/>
      <c r="F1" s="825"/>
      <c r="G1" s="344"/>
      <c r="H1" s="315"/>
      <c r="I1" s="315"/>
      <c r="J1" s="315"/>
      <c r="K1" s="315"/>
    </row>
    <row r="2" spans="1:14" s="365" customFormat="1" ht="45" customHeight="1" x14ac:dyDescent="0.25">
      <c r="A2" s="826" t="s">
        <v>196</v>
      </c>
      <c r="B2" s="827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828" t="s">
        <v>34</v>
      </c>
      <c r="B4" s="829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828" t="s">
        <v>35</v>
      </c>
      <c r="B5" s="829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828" t="s">
        <v>36</v>
      </c>
      <c r="B6" s="829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823" t="s">
        <v>37</v>
      </c>
      <c r="B7" s="82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828" t="s">
        <v>210</v>
      </c>
      <c r="B9" s="829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828" t="s">
        <v>211</v>
      </c>
      <c r="B10" s="829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828" t="s">
        <v>212</v>
      </c>
      <c r="B11" s="829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832" t="s">
        <v>191</v>
      </c>
      <c r="B15" s="83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832" t="s">
        <v>192</v>
      </c>
      <c r="B16" s="83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832" t="s">
        <v>193</v>
      </c>
      <c r="B17" s="83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834" t="s">
        <v>8</v>
      </c>
      <c r="B18" s="83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828" t="s">
        <v>52</v>
      </c>
      <c r="B24" s="829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836"/>
      <c r="B26" s="83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836" t="s">
        <v>8</v>
      </c>
      <c r="B27" s="83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838" t="s">
        <v>58</v>
      </c>
      <c r="B41" s="83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830" t="s">
        <v>59</v>
      </c>
      <c r="B42" s="831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830" t="s">
        <v>60</v>
      </c>
      <c r="B44" s="831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840" t="s">
        <v>24</v>
      </c>
      <c r="B45" s="841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840" t="s">
        <v>26</v>
      </c>
      <c r="B46" s="841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842" t="s">
        <v>27</v>
      </c>
      <c r="B47" s="843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844"/>
      <c r="B48" s="844"/>
      <c r="C48" s="844"/>
      <c r="D48" s="844"/>
      <c r="E48" s="844"/>
      <c r="F48" s="844"/>
      <c r="G48" s="844"/>
      <c r="H48" s="844"/>
      <c r="I48" s="844"/>
      <c r="J48" s="844"/>
      <c r="K48" s="844"/>
      <c r="L48" s="844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825" t="s">
        <v>209</v>
      </c>
      <c r="B1" s="825"/>
      <c r="C1" s="825"/>
      <c r="D1" s="825"/>
      <c r="E1" s="825"/>
      <c r="F1" s="825"/>
      <c r="G1" s="344"/>
      <c r="H1" s="315"/>
      <c r="I1" s="315"/>
      <c r="J1" s="315"/>
      <c r="K1" s="315"/>
    </row>
    <row r="2" spans="1:15" s="365" customFormat="1" ht="41.25" customHeight="1" x14ac:dyDescent="0.25">
      <c r="A2" s="848" t="s">
        <v>28</v>
      </c>
      <c r="B2" s="848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829" t="s">
        <v>34</v>
      </c>
      <c r="B4" s="829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829" t="s">
        <v>35</v>
      </c>
      <c r="B5" s="829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829" t="s">
        <v>36</v>
      </c>
      <c r="B6" s="829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824" t="s">
        <v>37</v>
      </c>
      <c r="B7" s="82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846" t="s">
        <v>213</v>
      </c>
      <c r="B9" s="847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846" t="s">
        <v>214</v>
      </c>
      <c r="B10" s="847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846" t="s">
        <v>215</v>
      </c>
      <c r="B11" s="847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846" t="s">
        <v>216</v>
      </c>
      <c r="B12" s="847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846" t="s">
        <v>220</v>
      </c>
      <c r="B13" s="847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846" t="s">
        <v>221</v>
      </c>
      <c r="B14" s="847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846" t="s">
        <v>217</v>
      </c>
      <c r="B15" s="847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846" t="s">
        <v>218</v>
      </c>
      <c r="B16" s="847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846" t="s">
        <v>219</v>
      </c>
      <c r="B17" s="847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837" t="s">
        <v>8</v>
      </c>
      <c r="B18" s="83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829" t="s">
        <v>52</v>
      </c>
      <c r="B24" s="829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837"/>
      <c r="B26" s="83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837" t="s">
        <v>8</v>
      </c>
      <c r="B27" s="83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845" t="s">
        <v>58</v>
      </c>
      <c r="B43" s="845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845" t="s">
        <v>59</v>
      </c>
      <c r="B44" s="845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845" t="s">
        <v>60</v>
      </c>
      <c r="B46" s="845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841" t="s">
        <v>24</v>
      </c>
      <c r="B47" s="841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841" t="s">
        <v>26</v>
      </c>
      <c r="B48" s="841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841" t="s">
        <v>27</v>
      </c>
      <c r="B49" s="841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844"/>
      <c r="B50" s="844"/>
      <c r="C50" s="844"/>
      <c r="D50" s="844"/>
      <c r="E50" s="844"/>
      <c r="F50" s="844"/>
      <c r="G50" s="844"/>
      <c r="H50" s="844"/>
      <c r="I50" s="844"/>
      <c r="J50" s="844"/>
      <c r="K50" s="844"/>
      <c r="L50" s="844"/>
      <c r="M50" s="844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722" t="s">
        <v>158</v>
      </c>
      <c r="B1" s="722"/>
      <c r="C1" s="722"/>
      <c r="D1" s="722"/>
      <c r="E1" s="722"/>
      <c r="F1" s="722"/>
      <c r="G1" s="722"/>
      <c r="H1" s="722"/>
    </row>
    <row r="2" spans="1:13" s="33" customFormat="1" ht="18" customHeight="1" x14ac:dyDescent="0.25">
      <c r="A2" s="725" t="s">
        <v>28</v>
      </c>
      <c r="B2" s="725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726" t="s">
        <v>34</v>
      </c>
      <c r="B4" s="726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726" t="s">
        <v>35</v>
      </c>
      <c r="B5" s="726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726" t="s">
        <v>159</v>
      </c>
      <c r="B6" s="726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727" t="s">
        <v>37</v>
      </c>
      <c r="B7" s="727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726"/>
      <c r="B11" s="726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726"/>
      <c r="B12" s="726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728" t="s">
        <v>8</v>
      </c>
      <c r="B14" s="728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727" t="s">
        <v>52</v>
      </c>
      <c r="B20" s="727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730"/>
      <c r="B22" s="730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728" t="s">
        <v>8</v>
      </c>
      <c r="B23" s="728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731" t="s">
        <v>58</v>
      </c>
      <c r="B39" s="731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732" t="s">
        <v>59</v>
      </c>
      <c r="B40" s="732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732" t="s">
        <v>60</v>
      </c>
      <c r="B41" s="732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729" t="s">
        <v>24</v>
      </c>
      <c r="B42" s="729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729" t="s">
        <v>26</v>
      </c>
      <c r="B43" s="729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729" t="s">
        <v>27</v>
      </c>
      <c r="B44" s="729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50" t="s">
        <v>205</v>
      </c>
      <c r="B1" s="850"/>
      <c r="C1" s="850"/>
      <c r="D1" s="850"/>
      <c r="E1" s="850"/>
      <c r="F1" s="850"/>
      <c r="G1" s="555"/>
      <c r="H1" s="555"/>
    </row>
    <row r="2" spans="1:13" s="196" customFormat="1" ht="60" customHeight="1" x14ac:dyDescent="0.25">
      <c r="A2" s="851" t="s">
        <v>196</v>
      </c>
      <c r="B2" s="85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829" t="s">
        <v>34</v>
      </c>
      <c r="B4" s="829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829" t="s">
        <v>35</v>
      </c>
      <c r="B5" s="829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829" t="s">
        <v>36</v>
      </c>
      <c r="B6" s="829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824" t="s">
        <v>37</v>
      </c>
      <c r="B7" s="824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829"/>
      <c r="B11" s="829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829"/>
      <c r="B12" s="829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837" t="s">
        <v>8</v>
      </c>
      <c r="B14" s="83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829" t="s">
        <v>52</v>
      </c>
      <c r="B20" s="829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837"/>
      <c r="B22" s="83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837" t="s">
        <v>8</v>
      </c>
      <c r="B23" s="83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49" t="s">
        <v>58</v>
      </c>
      <c r="B39" s="849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845" t="s">
        <v>59</v>
      </c>
      <c r="B40" s="845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845" t="s">
        <v>60</v>
      </c>
      <c r="B42" s="845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841" t="s">
        <v>24</v>
      </c>
      <c r="B43" s="841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841" t="s">
        <v>26</v>
      </c>
      <c r="B44" s="841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841" t="s">
        <v>27</v>
      </c>
      <c r="B45" s="841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53" t="s">
        <v>204</v>
      </c>
      <c r="B1" s="853"/>
      <c r="C1" s="853"/>
      <c r="D1" s="853"/>
      <c r="E1" s="853"/>
      <c r="F1" s="853"/>
      <c r="G1" s="390"/>
      <c r="H1" s="390"/>
    </row>
    <row r="2" spans="1:16" s="196" customFormat="1" ht="51" customHeight="1" x14ac:dyDescent="0.25">
      <c r="A2" s="854" t="s">
        <v>196</v>
      </c>
      <c r="B2" s="855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828" t="s">
        <v>34</v>
      </c>
      <c r="B4" s="829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828" t="s">
        <v>35</v>
      </c>
      <c r="B5" s="829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828" t="s">
        <v>36</v>
      </c>
      <c r="B6" s="829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823" t="s">
        <v>37</v>
      </c>
      <c r="B7" s="824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828"/>
      <c r="B11" s="829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828"/>
      <c r="B12" s="829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836" t="s">
        <v>8</v>
      </c>
      <c r="B14" s="83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828" t="s">
        <v>52</v>
      </c>
      <c r="B20" s="829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836"/>
      <c r="B22" s="83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836" t="s">
        <v>8</v>
      </c>
      <c r="B23" s="83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56" t="s">
        <v>58</v>
      </c>
      <c r="B39" s="849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57" t="s">
        <v>59</v>
      </c>
      <c r="B40" s="845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57" t="s">
        <v>60</v>
      </c>
      <c r="B42" s="845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840" t="s">
        <v>24</v>
      </c>
      <c r="B43" s="841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840" t="s">
        <v>26</v>
      </c>
      <c r="B44" s="841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842" t="s">
        <v>27</v>
      </c>
      <c r="B45" s="843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33" t="s">
        <v>180</v>
      </c>
      <c r="B1" s="733"/>
      <c r="C1" s="733"/>
      <c r="D1" s="733"/>
      <c r="E1" s="733"/>
      <c r="F1" s="733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59" t="s">
        <v>28</v>
      </c>
      <c r="B2" s="859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829" t="s">
        <v>34</v>
      </c>
      <c r="B4" s="829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829" t="s">
        <v>35</v>
      </c>
      <c r="B5" s="829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829" t="s">
        <v>36</v>
      </c>
      <c r="B6" s="829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58" t="s">
        <v>37</v>
      </c>
      <c r="B7" s="858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61" t="s">
        <v>181</v>
      </c>
      <c r="B9" s="862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61" t="s">
        <v>182</v>
      </c>
      <c r="B10" s="862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61" t="s">
        <v>183</v>
      </c>
      <c r="B11" s="862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61" t="s">
        <v>184</v>
      </c>
      <c r="B12" s="862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61" t="s">
        <v>185</v>
      </c>
      <c r="B13" s="862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61" t="s">
        <v>186</v>
      </c>
      <c r="B14" s="862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61" t="s">
        <v>187</v>
      </c>
      <c r="B15" s="862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61" t="s">
        <v>188</v>
      </c>
      <c r="B16" s="862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61" t="s">
        <v>189</v>
      </c>
      <c r="B17" s="862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61" t="s">
        <v>190</v>
      </c>
      <c r="B18" s="862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63" t="s">
        <v>8</v>
      </c>
      <c r="B19" s="863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58" t="s">
        <v>52</v>
      </c>
      <c r="B25" s="858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837"/>
      <c r="B27" s="83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63" t="s">
        <v>8</v>
      </c>
      <c r="B28" s="863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49" t="s">
        <v>58</v>
      </c>
      <c r="B44" s="849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845" t="s">
        <v>59</v>
      </c>
      <c r="B45" s="845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845" t="s">
        <v>60</v>
      </c>
      <c r="B47" s="845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60" t="s">
        <v>24</v>
      </c>
      <c r="B48" s="86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60" t="s">
        <v>26</v>
      </c>
      <c r="B49" s="86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60" t="s">
        <v>27</v>
      </c>
      <c r="B50" s="86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33" t="s">
        <v>180</v>
      </c>
      <c r="B1" s="733"/>
      <c r="C1" s="733"/>
      <c r="D1" s="733"/>
      <c r="E1" s="733"/>
      <c r="F1" s="733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59" t="s">
        <v>28</v>
      </c>
      <c r="B2" s="859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829" t="s">
        <v>34</v>
      </c>
      <c r="B4" s="829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829" t="s">
        <v>35</v>
      </c>
      <c r="B5" s="829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829" t="s">
        <v>36</v>
      </c>
      <c r="B6" s="829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58" t="s">
        <v>37</v>
      </c>
      <c r="B7" s="858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61" t="s">
        <v>181</v>
      </c>
      <c r="B9" s="862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61" t="s">
        <v>182</v>
      </c>
      <c r="B10" s="862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61" t="s">
        <v>183</v>
      </c>
      <c r="B11" s="862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61" t="s">
        <v>184</v>
      </c>
      <c r="B12" s="862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61" t="s">
        <v>185</v>
      </c>
      <c r="B13" s="862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61" t="s">
        <v>186</v>
      </c>
      <c r="B14" s="862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61" t="s">
        <v>187</v>
      </c>
      <c r="B15" s="862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61" t="s">
        <v>188</v>
      </c>
      <c r="B16" s="862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61" t="s">
        <v>189</v>
      </c>
      <c r="B17" s="862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61" t="s">
        <v>190</v>
      </c>
      <c r="B18" s="862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63" t="s">
        <v>8</v>
      </c>
      <c r="B19" s="863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58" t="s">
        <v>52</v>
      </c>
      <c r="B25" s="858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837"/>
      <c r="B27" s="83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63" t="s">
        <v>8</v>
      </c>
      <c r="B28" s="863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49" t="s">
        <v>58</v>
      </c>
      <c r="B44" s="849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845" t="s">
        <v>59</v>
      </c>
      <c r="B45" s="845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845" t="s">
        <v>60</v>
      </c>
      <c r="B47" s="845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60" t="s">
        <v>24</v>
      </c>
      <c r="B48" s="86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60" t="s">
        <v>26</v>
      </c>
      <c r="B49" s="86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60" t="s">
        <v>27</v>
      </c>
      <c r="B50" s="86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65" t="s">
        <v>206</v>
      </c>
      <c r="B1" s="865"/>
      <c r="C1" s="865"/>
      <c r="D1" s="865"/>
      <c r="E1" s="865"/>
      <c r="F1" s="865"/>
      <c r="G1" s="410"/>
      <c r="H1" s="410"/>
      <c r="I1" s="410"/>
      <c r="J1" s="410"/>
    </row>
    <row r="2" spans="1:13" s="414" customFormat="1" ht="75" customHeight="1" x14ac:dyDescent="0.25">
      <c r="A2" s="866" t="s">
        <v>28</v>
      </c>
      <c r="B2" s="86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64" t="s">
        <v>34</v>
      </c>
      <c r="B4" s="864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64" t="s">
        <v>35</v>
      </c>
      <c r="B5" s="864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64" t="s">
        <v>36</v>
      </c>
      <c r="B6" s="864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64" t="s">
        <v>37</v>
      </c>
      <c r="B7" s="864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64">
        <v>7</v>
      </c>
      <c r="B15" s="864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64">
        <v>8</v>
      </c>
      <c r="B16" s="864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64">
        <v>9</v>
      </c>
      <c r="B17" s="864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68" t="s">
        <v>8</v>
      </c>
      <c r="B18" s="86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64" t="s">
        <v>52</v>
      </c>
      <c r="B24" s="864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68"/>
      <c r="B26" s="86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68" t="s">
        <v>8</v>
      </c>
      <c r="B27" s="86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69" t="s">
        <v>58</v>
      </c>
      <c r="B43" s="869"/>
      <c r="C43" s="436"/>
      <c r="D43" s="436"/>
      <c r="E43" s="456">
        <f>F18+E34</f>
        <v>200024.15987088002</v>
      </c>
    </row>
    <row r="44" spans="1:13" hidden="1" x14ac:dyDescent="0.2">
      <c r="A44" s="867" t="s">
        <v>59</v>
      </c>
      <c r="B44" s="867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67" t="s">
        <v>60</v>
      </c>
      <c r="B46" s="867"/>
      <c r="C46" s="443"/>
      <c r="D46" s="443"/>
      <c r="E46" s="457">
        <f>E44/(1-B40)</f>
        <v>218964.59755980299</v>
      </c>
    </row>
    <row r="47" spans="1:13" s="459" customFormat="1" x14ac:dyDescent="0.2">
      <c r="A47" s="870" t="s">
        <v>24</v>
      </c>
      <c r="B47" s="870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70" t="s">
        <v>26</v>
      </c>
      <c r="B48" s="870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70" t="s">
        <v>27</v>
      </c>
      <c r="B49" s="870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71"/>
      <c r="B50" s="871"/>
      <c r="C50" s="871"/>
      <c r="D50" s="871"/>
      <c r="E50" s="871"/>
      <c r="F50" s="871"/>
      <c r="G50" s="871"/>
      <c r="H50" s="871"/>
      <c r="I50" s="871"/>
      <c r="J50" s="871"/>
      <c r="K50" s="871"/>
      <c r="L50" s="871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53" t="s">
        <v>206</v>
      </c>
      <c r="B1" s="853"/>
      <c r="C1" s="853"/>
      <c r="D1" s="853"/>
      <c r="E1" s="853"/>
      <c r="F1" s="853"/>
      <c r="G1" s="390"/>
      <c r="H1" s="390"/>
      <c r="I1" s="390"/>
      <c r="J1" s="390"/>
    </row>
    <row r="2" spans="1:14" s="196" customFormat="1" ht="75" customHeight="1" x14ac:dyDescent="0.25">
      <c r="A2" s="852" t="s">
        <v>28</v>
      </c>
      <c r="B2" s="85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829" t="s">
        <v>34</v>
      </c>
      <c r="B4" s="829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829" t="s">
        <v>35</v>
      </c>
      <c r="B5" s="829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829" t="s">
        <v>36</v>
      </c>
      <c r="B6" s="829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824" t="s">
        <v>37</v>
      </c>
      <c r="B7" s="82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829">
        <v>7</v>
      </c>
      <c r="B15" s="829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829">
        <v>8</v>
      </c>
      <c r="B16" s="829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829">
        <v>9</v>
      </c>
      <c r="B17" s="829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837" t="s">
        <v>8</v>
      </c>
      <c r="B18" s="83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829" t="s">
        <v>52</v>
      </c>
      <c r="B24" s="829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837"/>
      <c r="B26" s="83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837" t="s">
        <v>8</v>
      </c>
      <c r="B27" s="83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49" t="s">
        <v>58</v>
      </c>
      <c r="B43" s="849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845" t="s">
        <v>59</v>
      </c>
      <c r="B44" s="845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845" t="s">
        <v>60</v>
      </c>
      <c r="B46" s="845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841" t="s">
        <v>24</v>
      </c>
      <c r="B47" s="841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841" t="s">
        <v>26</v>
      </c>
      <c r="B48" s="841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841" t="s">
        <v>27</v>
      </c>
      <c r="B49" s="841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72"/>
      <c r="B50" s="872"/>
      <c r="C50" s="872"/>
      <c r="D50" s="872"/>
      <c r="E50" s="872"/>
      <c r="F50" s="872"/>
      <c r="G50" s="872"/>
      <c r="H50" s="872"/>
      <c r="I50" s="872"/>
      <c r="J50" s="872"/>
      <c r="K50" s="872"/>
      <c r="L50" s="87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53" t="s">
        <v>208</v>
      </c>
      <c r="B1" s="853"/>
      <c r="C1" s="853"/>
      <c r="D1" s="853"/>
      <c r="E1" s="853"/>
      <c r="F1" s="853"/>
      <c r="G1" s="390"/>
      <c r="H1" s="390"/>
      <c r="I1" s="390"/>
      <c r="J1" s="390"/>
    </row>
    <row r="2" spans="1:15" s="196" customFormat="1" ht="74.25" customHeight="1" x14ac:dyDescent="0.25">
      <c r="A2" s="873" t="s">
        <v>28</v>
      </c>
      <c r="B2" s="855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828" t="s">
        <v>34</v>
      </c>
      <c r="B4" s="829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828" t="s">
        <v>35</v>
      </c>
      <c r="B5" s="829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828" t="s">
        <v>36</v>
      </c>
      <c r="B6" s="829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823" t="s">
        <v>37</v>
      </c>
      <c r="B7" s="824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834" t="s">
        <v>8</v>
      </c>
      <c r="B20" s="83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828" t="s">
        <v>52</v>
      </c>
      <c r="B26" s="829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836"/>
      <c r="B28" s="83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836" t="s">
        <v>8</v>
      </c>
      <c r="B29" s="83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56" t="s">
        <v>58</v>
      </c>
      <c r="B45" s="849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57" t="s">
        <v>59</v>
      </c>
      <c r="B46" s="845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57" t="s">
        <v>60</v>
      </c>
      <c r="B48" s="845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840" t="s">
        <v>24</v>
      </c>
      <c r="B49" s="841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840" t="s">
        <v>26</v>
      </c>
      <c r="B50" s="841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842" t="s">
        <v>27</v>
      </c>
      <c r="B51" s="843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72"/>
      <c r="B52" s="872"/>
      <c r="C52" s="872"/>
      <c r="D52" s="872"/>
      <c r="E52" s="872"/>
      <c r="F52" s="872"/>
      <c r="G52" s="872"/>
      <c r="H52" s="872"/>
      <c r="I52" s="872"/>
      <c r="J52" s="872"/>
      <c r="K52" s="872"/>
      <c r="L52" s="87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74" t="s">
        <v>207</v>
      </c>
      <c r="B1" s="874"/>
      <c r="C1" s="874"/>
      <c r="D1" s="874"/>
      <c r="E1" s="874"/>
      <c r="F1" s="874"/>
      <c r="G1" s="475"/>
      <c r="H1" s="475"/>
      <c r="I1" s="475"/>
      <c r="J1" s="475"/>
    </row>
    <row r="2" spans="1:17" s="471" customFormat="1" ht="62.25" customHeight="1" x14ac:dyDescent="0.25">
      <c r="A2" s="866" t="s">
        <v>28</v>
      </c>
      <c r="B2" s="86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64" t="s">
        <v>34</v>
      </c>
      <c r="B4" s="864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64" t="s">
        <v>35</v>
      </c>
      <c r="B5" s="864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64" t="s">
        <v>36</v>
      </c>
      <c r="B6" s="864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64" t="s">
        <v>37</v>
      </c>
      <c r="B7" s="864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76" t="s">
        <v>240</v>
      </c>
      <c r="B16" s="876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76" t="s">
        <v>243</v>
      </c>
      <c r="B18" s="876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68" t="s">
        <v>8</v>
      </c>
      <c r="B20" s="86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64" t="s">
        <v>52</v>
      </c>
      <c r="B26" s="864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68"/>
      <c r="B28" s="868"/>
      <c r="G28" s="415"/>
      <c r="H28" s="415"/>
      <c r="I28" s="415"/>
      <c r="J28" s="415"/>
    </row>
    <row r="29" spans="1:17" hidden="1" x14ac:dyDescent="0.2">
      <c r="A29" s="868" t="s">
        <v>8</v>
      </c>
      <c r="B29" s="86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67" t="s">
        <v>58</v>
      </c>
      <c r="B45" s="867"/>
      <c r="E45" s="457">
        <f>F20+E36</f>
        <v>300357.34586937481</v>
      </c>
    </row>
    <row r="46" spans="1:19" hidden="1" x14ac:dyDescent="0.2">
      <c r="A46" s="867" t="s">
        <v>59</v>
      </c>
      <c r="B46" s="867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67" t="s">
        <v>60</v>
      </c>
      <c r="B48" s="867"/>
      <c r="E48" s="457">
        <f>E46/(1-B42)</f>
        <v>328797.79097154021</v>
      </c>
    </row>
    <row r="49" spans="1:13" s="485" customFormat="1" ht="8.1" customHeight="1" x14ac:dyDescent="0.2">
      <c r="A49" s="870" t="s">
        <v>24</v>
      </c>
      <c r="B49" s="870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70" t="s">
        <v>26</v>
      </c>
      <c r="B50" s="870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70" t="s">
        <v>27</v>
      </c>
      <c r="B51" s="870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75"/>
      <c r="B52" s="875"/>
      <c r="C52" s="875"/>
      <c r="D52" s="875"/>
      <c r="E52" s="875"/>
      <c r="F52" s="875"/>
      <c r="G52" s="875"/>
      <c r="H52" s="875"/>
      <c r="I52" s="875"/>
      <c r="J52" s="875"/>
      <c r="K52" s="875"/>
      <c r="L52" s="875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88" t="s">
        <v>165</v>
      </c>
      <c r="B1" s="888"/>
      <c r="C1" s="888"/>
      <c r="D1" s="888"/>
      <c r="E1" s="888"/>
      <c r="F1" s="888"/>
    </row>
    <row r="2" spans="1:11" s="248" customFormat="1" ht="22.5" customHeight="1" x14ac:dyDescent="0.25">
      <c r="A2" s="885" t="s">
        <v>28</v>
      </c>
      <c r="B2" s="88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80" t="s">
        <v>164</v>
      </c>
      <c r="B3" s="881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85" t="s">
        <v>166</v>
      </c>
      <c r="B4" s="88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86" t="s">
        <v>169</v>
      </c>
      <c r="B5" s="887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80"/>
      <c r="B8" s="88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80" t="s">
        <v>8</v>
      </c>
      <c r="B9" s="881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89"/>
      <c r="B22" s="88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82" t="s">
        <v>58</v>
      </c>
      <c r="B25" s="882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83" t="s">
        <v>22</v>
      </c>
      <c r="B26" s="883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84" t="s">
        <v>60</v>
      </c>
      <c r="B27" s="884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77" t="s">
        <v>24</v>
      </c>
      <c r="B28" s="87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77" t="s">
        <v>26</v>
      </c>
      <c r="B29" s="877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78" t="s">
        <v>157</v>
      </c>
      <c r="B30" s="879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88" t="s">
        <v>173</v>
      </c>
      <c r="B1" s="888"/>
      <c r="C1" s="888"/>
      <c r="D1" s="888"/>
      <c r="E1" s="888"/>
      <c r="F1" s="888"/>
    </row>
    <row r="2" spans="1:13" s="248" customFormat="1" ht="22.5" customHeight="1" x14ac:dyDescent="0.25">
      <c r="A2" s="885" t="s">
        <v>28</v>
      </c>
      <c r="B2" s="88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80" t="s">
        <v>164</v>
      </c>
      <c r="B3" s="881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85" t="s">
        <v>166</v>
      </c>
      <c r="B4" s="88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90" t="s">
        <v>174</v>
      </c>
      <c r="B5" s="891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80"/>
      <c r="B8" s="881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80" t="s">
        <v>8</v>
      </c>
      <c r="B9" s="881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93" t="s">
        <v>178</v>
      </c>
      <c r="I15" s="892" t="s">
        <v>177</v>
      </c>
      <c r="J15" s="892"/>
    </row>
    <row r="16" spans="1:13" ht="9" customHeight="1" x14ac:dyDescent="0.25">
      <c r="A16" s="264"/>
      <c r="B16" s="258"/>
      <c r="C16" s="257"/>
      <c r="D16" s="257"/>
      <c r="E16" s="244"/>
      <c r="F16" s="244"/>
      <c r="H16" s="893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89"/>
      <c r="B22" s="88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82" t="s">
        <v>58</v>
      </c>
      <c r="B25" s="882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83" t="s">
        <v>22</v>
      </c>
      <c r="B26" s="883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84" t="s">
        <v>60</v>
      </c>
      <c r="B27" s="884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77" t="s">
        <v>24</v>
      </c>
      <c r="B28" s="87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77" t="s">
        <v>26</v>
      </c>
      <c r="B29" s="877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78" t="s">
        <v>157</v>
      </c>
      <c r="B30" s="879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33" t="s">
        <v>0</v>
      </c>
      <c r="B1" s="733"/>
      <c r="C1" s="733"/>
      <c r="D1" s="733"/>
      <c r="E1" s="733"/>
      <c r="F1" s="733"/>
    </row>
    <row r="2" spans="1:11" s="33" customFormat="1" ht="32.25" customHeight="1" x14ac:dyDescent="0.25">
      <c r="A2" s="725" t="s">
        <v>28</v>
      </c>
      <c r="B2" s="725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726" t="s">
        <v>34</v>
      </c>
      <c r="B4" s="726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726" t="s">
        <v>35</v>
      </c>
      <c r="B5" s="726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726" t="s">
        <v>36</v>
      </c>
      <c r="B6" s="726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727" t="s">
        <v>37</v>
      </c>
      <c r="B7" s="727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726" t="s">
        <v>39</v>
      </c>
      <c r="B9" s="726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726" t="s">
        <v>40</v>
      </c>
      <c r="B10" s="726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726" t="s">
        <v>41</v>
      </c>
      <c r="B11" s="726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726" t="s">
        <v>42</v>
      </c>
      <c r="B12" s="726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727" t="s">
        <v>43</v>
      </c>
      <c r="B14" s="727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726" t="s">
        <v>39</v>
      </c>
      <c r="B16" s="726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726" t="s">
        <v>40</v>
      </c>
      <c r="B17" s="726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726" t="s">
        <v>41</v>
      </c>
      <c r="B18" s="726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726" t="s">
        <v>45</v>
      </c>
      <c r="B19" s="726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726" t="s">
        <v>46</v>
      </c>
      <c r="B20" s="726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726" t="s">
        <v>47</v>
      </c>
      <c r="B21" s="726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727" t="s">
        <v>48</v>
      </c>
      <c r="B22" s="727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727" t="s">
        <v>52</v>
      </c>
      <c r="B28" s="727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728" t="s">
        <v>148</v>
      </c>
      <c r="B30" s="728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730"/>
      <c r="B31" s="730"/>
      <c r="C31" s="49"/>
      <c r="D31" s="50"/>
      <c r="E31" s="51"/>
      <c r="F31" s="36"/>
      <c r="G31" s="36"/>
    </row>
    <row r="32" spans="1:11" ht="11.1" customHeight="1" x14ac:dyDescent="0.25">
      <c r="A32" s="728"/>
      <c r="B32" s="728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731" t="s">
        <v>58</v>
      </c>
      <c r="B48" s="731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732" t="s">
        <v>59</v>
      </c>
      <c r="B49" s="732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732" t="s">
        <v>60</v>
      </c>
      <c r="B50" s="732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729" t="s">
        <v>24</v>
      </c>
      <c r="B51" s="729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729" t="s">
        <v>26</v>
      </c>
      <c r="B52" s="729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729" t="s">
        <v>27</v>
      </c>
      <c r="B53" s="729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88" t="s">
        <v>173</v>
      </c>
      <c r="B1" s="888"/>
      <c r="C1" s="888"/>
      <c r="D1" s="888"/>
      <c r="E1" s="888"/>
      <c r="F1" s="888"/>
    </row>
    <row r="2" spans="1:13" s="248" customFormat="1" ht="22.5" customHeight="1" x14ac:dyDescent="0.25">
      <c r="A2" s="897" t="s">
        <v>28</v>
      </c>
      <c r="B2" s="89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80" t="s">
        <v>164</v>
      </c>
      <c r="B3" s="881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97" t="s">
        <v>166</v>
      </c>
      <c r="B4" s="89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90" t="s">
        <v>174</v>
      </c>
      <c r="B5" s="891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80"/>
      <c r="B8" s="88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80" t="s">
        <v>8</v>
      </c>
      <c r="B9" s="881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89"/>
      <c r="B22" s="88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82" t="s">
        <v>58</v>
      </c>
      <c r="B25" s="894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95" t="s">
        <v>22</v>
      </c>
      <c r="B26" s="896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80" t="s">
        <v>60</v>
      </c>
      <c r="B27" s="881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78" t="s">
        <v>24</v>
      </c>
      <c r="B28" s="87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78" t="s">
        <v>26</v>
      </c>
      <c r="B29" s="879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78" t="s">
        <v>157</v>
      </c>
      <c r="B30" s="879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722" t="s">
        <v>149</v>
      </c>
      <c r="B1" s="722"/>
      <c r="C1" s="722"/>
      <c r="D1" s="722"/>
      <c r="E1" s="722"/>
      <c r="F1" s="722"/>
    </row>
    <row r="2" spans="1:11" s="33" customFormat="1" ht="32.25" customHeight="1" x14ac:dyDescent="0.25">
      <c r="A2" s="725" t="s">
        <v>28</v>
      </c>
      <c r="B2" s="725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726" t="s">
        <v>34</v>
      </c>
      <c r="B4" s="726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726" t="s">
        <v>35</v>
      </c>
      <c r="B5" s="726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726" t="s">
        <v>36</v>
      </c>
      <c r="B6" s="726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727" t="s">
        <v>37</v>
      </c>
      <c r="B7" s="727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726" t="s">
        <v>39</v>
      </c>
      <c r="B9" s="726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726" t="s">
        <v>40</v>
      </c>
      <c r="B10" s="726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726" t="s">
        <v>41</v>
      </c>
      <c r="B11" s="726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726" t="s">
        <v>42</v>
      </c>
      <c r="B12" s="726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727" t="s">
        <v>43</v>
      </c>
      <c r="B14" s="727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726" t="s">
        <v>39</v>
      </c>
      <c r="B16" s="726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726" t="s">
        <v>40</v>
      </c>
      <c r="B17" s="726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726" t="s">
        <v>41</v>
      </c>
      <c r="B18" s="726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726" t="s">
        <v>45</v>
      </c>
      <c r="B19" s="726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726" t="s">
        <v>46</v>
      </c>
      <c r="B20" s="726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726" t="s">
        <v>47</v>
      </c>
      <c r="B21" s="726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727" t="s">
        <v>48</v>
      </c>
      <c r="B22" s="727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727" t="s">
        <v>52</v>
      </c>
      <c r="B28" s="727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34" t="s">
        <v>53</v>
      </c>
      <c r="B30" s="735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730"/>
      <c r="B31" s="730"/>
      <c r="C31" s="49"/>
      <c r="D31" s="50"/>
      <c r="E31" s="51"/>
      <c r="F31" s="36"/>
      <c r="G31" s="77"/>
    </row>
    <row r="32" spans="1:11" ht="14.1" customHeight="1" x14ac:dyDescent="0.25">
      <c r="A32" s="728" t="s">
        <v>8</v>
      </c>
      <c r="B32" s="728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731" t="s">
        <v>58</v>
      </c>
      <c r="B48" s="731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732" t="s">
        <v>59</v>
      </c>
      <c r="B49" s="732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732" t="s">
        <v>60</v>
      </c>
      <c r="B50" s="732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729" t="s">
        <v>24</v>
      </c>
      <c r="B51" s="729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729" t="s">
        <v>26</v>
      </c>
      <c r="B52" s="729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729" t="s">
        <v>27</v>
      </c>
      <c r="B53" s="729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722" t="s">
        <v>150</v>
      </c>
      <c r="B1" s="722"/>
      <c r="C1" s="722"/>
      <c r="D1" s="722"/>
      <c r="E1" s="722"/>
      <c r="F1" s="722"/>
    </row>
    <row r="2" spans="1:11" s="33" customFormat="1" ht="25.5" customHeight="1" x14ac:dyDescent="0.25">
      <c r="A2" s="725" t="s">
        <v>28</v>
      </c>
      <c r="B2" s="725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726" t="s">
        <v>39</v>
      </c>
      <c r="B4" s="726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726" t="s">
        <v>40</v>
      </c>
      <c r="B5" s="726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726" t="s">
        <v>41</v>
      </c>
      <c r="B6" s="726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726" t="s">
        <v>42</v>
      </c>
      <c r="B7" s="726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727" t="s">
        <v>43</v>
      </c>
      <c r="B8" s="727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726" t="s">
        <v>39</v>
      </c>
      <c r="B10" s="726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726" t="s">
        <v>40</v>
      </c>
      <c r="B11" s="726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726" t="s">
        <v>41</v>
      </c>
      <c r="B12" s="726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727" t="s">
        <v>48</v>
      </c>
      <c r="B13" s="727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27" t="s">
        <v>52</v>
      </c>
      <c r="B19" s="727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28" t="s">
        <v>148</v>
      </c>
      <c r="B21" s="728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730"/>
      <c r="B22" s="730"/>
      <c r="C22" s="49"/>
      <c r="D22" s="50"/>
      <c r="E22" s="51"/>
      <c r="F22" s="36"/>
      <c r="G22" s="77"/>
    </row>
    <row r="23" spans="1:11" ht="14.1" customHeight="1" x14ac:dyDescent="0.25">
      <c r="A23" s="728" t="s">
        <v>8</v>
      </c>
      <c r="B23" s="728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731" t="s">
        <v>58</v>
      </c>
      <c r="B39" s="731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732" t="s">
        <v>59</v>
      </c>
      <c r="B40" s="732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732" t="s">
        <v>60</v>
      </c>
      <c r="B41" s="732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729" t="s">
        <v>24</v>
      </c>
      <c r="B42" s="729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729" t="s">
        <v>26</v>
      </c>
      <c r="B43" s="729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729" t="s">
        <v>27</v>
      </c>
      <c r="B44" s="729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722" t="s">
        <v>152</v>
      </c>
      <c r="B1" s="722"/>
      <c r="C1" s="722"/>
      <c r="D1" s="722"/>
      <c r="E1" s="722"/>
      <c r="F1" s="722"/>
    </row>
    <row r="2" spans="1:11" s="33" customFormat="1" ht="27.75" customHeight="1" x14ac:dyDescent="0.25">
      <c r="A2" s="725" t="s">
        <v>28</v>
      </c>
      <c r="B2" s="725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726" t="s">
        <v>39</v>
      </c>
      <c r="B4" s="726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726" t="s">
        <v>40</v>
      </c>
      <c r="B5" s="726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726" t="s">
        <v>41</v>
      </c>
      <c r="B6" s="726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726" t="s">
        <v>42</v>
      </c>
      <c r="B7" s="726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727" t="s">
        <v>43</v>
      </c>
      <c r="B8" s="727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726" t="s">
        <v>39</v>
      </c>
      <c r="B10" s="726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726" t="s">
        <v>40</v>
      </c>
      <c r="B11" s="726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726" t="s">
        <v>41</v>
      </c>
      <c r="B12" s="726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727" t="s">
        <v>48</v>
      </c>
      <c r="B13" s="727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27" t="s">
        <v>52</v>
      </c>
      <c r="B19" s="727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36" t="s">
        <v>148</v>
      </c>
      <c r="B21" s="737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730"/>
      <c r="B22" s="730"/>
      <c r="C22" s="49"/>
      <c r="D22" s="50"/>
      <c r="E22" s="51"/>
      <c r="F22" s="36"/>
      <c r="G22" s="77"/>
    </row>
    <row r="23" spans="1:11" ht="14.1" hidden="1" customHeight="1" x14ac:dyDescent="0.25">
      <c r="A23" s="728" t="s">
        <v>8</v>
      </c>
      <c r="B23" s="728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731" t="s">
        <v>58</v>
      </c>
      <c r="B39" s="731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732" t="s">
        <v>59</v>
      </c>
      <c r="B40" s="732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732" t="s">
        <v>60</v>
      </c>
      <c r="B41" s="732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729" t="s">
        <v>24</v>
      </c>
      <c r="B42" s="729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729" t="s">
        <v>26</v>
      </c>
      <c r="B43" s="729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729" t="s">
        <v>27</v>
      </c>
      <c r="B44" s="729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722" t="s">
        <v>61</v>
      </c>
      <c r="B1" s="722"/>
      <c r="C1" s="722"/>
      <c r="D1" s="722"/>
      <c r="E1" s="722"/>
      <c r="F1" s="722"/>
    </row>
    <row r="2" spans="1:11" s="33" customFormat="1" ht="26.25" customHeight="1" x14ac:dyDescent="0.25">
      <c r="A2" s="725" t="s">
        <v>28</v>
      </c>
      <c r="B2" s="725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726" t="s">
        <v>39</v>
      </c>
      <c r="B4" s="726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726" t="s">
        <v>40</v>
      </c>
      <c r="B5" s="726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726" t="s">
        <v>41</v>
      </c>
      <c r="B6" s="726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726" t="s">
        <v>42</v>
      </c>
      <c r="B7" s="726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727" t="s">
        <v>43</v>
      </c>
      <c r="B8" s="727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726" t="s">
        <v>39</v>
      </c>
      <c r="B10" s="726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726" t="s">
        <v>40</v>
      </c>
      <c r="B11" s="726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726" t="s">
        <v>41</v>
      </c>
      <c r="B12" s="726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727" t="s">
        <v>48</v>
      </c>
      <c r="B13" s="727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27" t="s">
        <v>52</v>
      </c>
      <c r="B19" s="727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728" t="s">
        <v>148</v>
      </c>
      <c r="B21" s="728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730"/>
      <c r="B22" s="730"/>
      <c r="C22" s="49"/>
      <c r="D22" s="50"/>
      <c r="E22" s="51"/>
      <c r="F22" s="36"/>
      <c r="G22" s="77"/>
    </row>
    <row r="23" spans="1:11" ht="14.1" customHeight="1" x14ac:dyDescent="0.25">
      <c r="A23" s="728" t="s">
        <v>8</v>
      </c>
      <c r="B23" s="728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731" t="s">
        <v>58</v>
      </c>
      <c r="B39" s="731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732" t="s">
        <v>59</v>
      </c>
      <c r="B40" s="732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732" t="s">
        <v>60</v>
      </c>
      <c r="B41" s="732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729" t="s">
        <v>24</v>
      </c>
      <c r="B42" s="729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729" t="s">
        <v>26</v>
      </c>
      <c r="B43" s="729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729" t="s">
        <v>27</v>
      </c>
      <c r="B44" s="729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38" t="s">
        <v>62</v>
      </c>
      <c r="B1" s="738"/>
      <c r="C1" s="738"/>
      <c r="D1" s="738"/>
      <c r="E1" s="738"/>
      <c r="F1" s="738"/>
      <c r="G1" s="738"/>
    </row>
    <row r="2" spans="1:11" s="33" customFormat="1" ht="32.25" customHeight="1" x14ac:dyDescent="0.25">
      <c r="A2" s="725" t="s">
        <v>28</v>
      </c>
      <c r="B2" s="725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26" t="s">
        <v>34</v>
      </c>
      <c r="B4" s="72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26" t="s">
        <v>35</v>
      </c>
      <c r="B5" s="72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26" t="s">
        <v>36</v>
      </c>
      <c r="B6" s="72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27" t="s">
        <v>37</v>
      </c>
      <c r="B7" s="72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726" t="s">
        <v>68</v>
      </c>
      <c r="B9" s="726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726" t="s">
        <v>69</v>
      </c>
      <c r="B10" s="726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726" t="s">
        <v>70</v>
      </c>
      <c r="B11" s="726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726" t="s">
        <v>71</v>
      </c>
      <c r="B12" s="726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727" t="s">
        <v>72</v>
      </c>
      <c r="B14" s="727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726" t="s">
        <v>39</v>
      </c>
      <c r="B16" s="726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726" t="s">
        <v>40</v>
      </c>
      <c r="B17" s="726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726" t="s">
        <v>41</v>
      </c>
      <c r="B18" s="726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726" t="s">
        <v>45</v>
      </c>
      <c r="B19" s="726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726" t="s">
        <v>46</v>
      </c>
      <c r="B20" s="726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726" t="s">
        <v>47</v>
      </c>
      <c r="B21" s="726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727" t="s">
        <v>74</v>
      </c>
      <c r="B22" s="727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727" t="s">
        <v>52</v>
      </c>
      <c r="B28" s="72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728" t="s">
        <v>7</v>
      </c>
      <c r="B30" s="728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730"/>
      <c r="B31" s="730"/>
      <c r="C31" s="49"/>
      <c r="D31" s="50"/>
      <c r="E31" s="51"/>
      <c r="F31" s="51"/>
      <c r="G31" s="36"/>
    </row>
    <row r="32" spans="1:11" ht="14.1" customHeight="1" x14ac:dyDescent="0.25">
      <c r="A32" s="728" t="s">
        <v>8</v>
      </c>
      <c r="B32" s="728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731" t="s">
        <v>58</v>
      </c>
      <c r="B48" s="731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732" t="s">
        <v>59</v>
      </c>
      <c r="B49" s="732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732" t="s">
        <v>60</v>
      </c>
      <c r="B50" s="732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729" t="s">
        <v>24</v>
      </c>
      <c r="B51" s="729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729" t="s">
        <v>26</v>
      </c>
      <c r="B52" s="729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729" t="s">
        <v>27</v>
      </c>
      <c r="B53" s="729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38" t="s">
        <v>76</v>
      </c>
      <c r="B1" s="738"/>
      <c r="C1" s="738"/>
      <c r="D1" s="738"/>
      <c r="E1" s="738"/>
      <c r="F1" s="738"/>
      <c r="G1" s="738"/>
    </row>
    <row r="2" spans="1:11" s="33" customFormat="1" ht="30" customHeight="1" x14ac:dyDescent="0.25">
      <c r="A2" s="725" t="s">
        <v>28</v>
      </c>
      <c r="B2" s="725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26" t="s">
        <v>34</v>
      </c>
      <c r="B4" s="72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26" t="s">
        <v>35</v>
      </c>
      <c r="B5" s="72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26" t="s">
        <v>36</v>
      </c>
      <c r="B6" s="72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27" t="s">
        <v>37</v>
      </c>
      <c r="B7" s="72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726" t="s">
        <v>68</v>
      </c>
      <c r="B9" s="726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726" t="s">
        <v>69</v>
      </c>
      <c r="B10" s="726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726" t="s">
        <v>70</v>
      </c>
      <c r="B11" s="726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726" t="s">
        <v>71</v>
      </c>
      <c r="B12" s="726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727" t="s">
        <v>72</v>
      </c>
      <c r="B14" s="727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726" t="s">
        <v>39</v>
      </c>
      <c r="B16" s="726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726" t="s">
        <v>40</v>
      </c>
      <c r="B17" s="726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726" t="s">
        <v>41</v>
      </c>
      <c r="B18" s="726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726" t="s">
        <v>45</v>
      </c>
      <c r="B19" s="726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726" t="s">
        <v>46</v>
      </c>
      <c r="B20" s="726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726" t="s">
        <v>47</v>
      </c>
      <c r="B21" s="726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727" t="s">
        <v>74</v>
      </c>
      <c r="B22" s="727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727" t="s">
        <v>52</v>
      </c>
      <c r="B28" s="72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728" t="s">
        <v>7</v>
      </c>
      <c r="B30" s="728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730"/>
      <c r="B31" s="730"/>
      <c r="C31" s="49"/>
      <c r="D31" s="50"/>
      <c r="E31" s="51"/>
      <c r="F31" s="51"/>
      <c r="G31" s="36"/>
    </row>
    <row r="32" spans="1:11" ht="11.1" customHeight="1" x14ac:dyDescent="0.25">
      <c r="A32" s="728" t="s">
        <v>8</v>
      </c>
      <c r="B32" s="728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731" t="s">
        <v>58</v>
      </c>
      <c r="B48" s="731"/>
      <c r="C48" s="54"/>
      <c r="D48" s="67">
        <v>600000</v>
      </c>
      <c r="E48" s="56"/>
      <c r="F48" s="56"/>
    </row>
    <row r="49" spans="1:11" ht="14.1" hidden="1" customHeight="1" x14ac:dyDescent="0.25">
      <c r="A49" s="732" t="s">
        <v>59</v>
      </c>
      <c r="B49" s="732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732" t="s">
        <v>60</v>
      </c>
      <c r="B50" s="732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729" t="s">
        <v>24</v>
      </c>
      <c r="B51" s="729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729" t="s">
        <v>26</v>
      </c>
      <c r="B52" s="729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729" t="s">
        <v>27</v>
      </c>
      <c r="B53" s="729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30</vt:i4>
      </vt:variant>
      <vt:variant>
        <vt:lpstr>Intervalos nomeados</vt:lpstr>
      </vt:variant>
      <vt:variant>
        <vt:i4>7</vt:i4>
      </vt:variant>
    </vt:vector>
  </HeadingPairs>
  <TitlesOfParts>
    <vt:vector size="37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CAMPOS LOTE 1 </vt:lpstr>
      <vt:lpstr>Lote 1 - Campos dos Goytacazes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'CAMPOS LOTE 1 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'Lote 1 - Campos dos Goytacazes'!Area_de_impressao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Laura Alves Rodrigues</cp:lastModifiedBy>
  <cp:revision>11</cp:revision>
  <cp:lastPrinted>2023-08-11T15:03:37Z</cp:lastPrinted>
  <dcterms:created xsi:type="dcterms:W3CDTF">2020-09-29T01:25:53Z</dcterms:created>
  <dcterms:modified xsi:type="dcterms:W3CDTF">2024-03-08T20:54:56Z</dcterms:modified>
  <dc:language>pt-BR</dc:language>
</cp:coreProperties>
</file>